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kit\OneDrive - Estee Advisors Pvt Ltd\Desktop\PMS Bazzar Wbinar 17th Jan\"/>
    </mc:Choice>
  </mc:AlternateContent>
  <xr:revisionPtr revIDLastSave="0" documentId="13_ncr:1_{916EB95A-20EC-4FA3-9BAE-20DF99F5CCF2}" xr6:coauthVersionLast="47" xr6:coauthVersionMax="47" xr10:uidLastSave="{00000000-0000-0000-0000-000000000000}"/>
  <bookViews>
    <workbookView xWindow="-120" yWindow="-120" windowWidth="20730" windowHeight="11040" xr2:uid="{929E3F14-5C2E-4531-B69F-C61E6E20363B}"/>
  </bookViews>
  <sheets>
    <sheet name="factor allocation" sheetId="10" r:id="rId1"/>
    <sheet name="sector_all" sheetId="4" r:id="rId2"/>
    <sheet name="la_data" sheetId="1" r:id="rId3"/>
  </sheets>
  <externalReferences>
    <externalReference r:id="rId4"/>
  </externalReferences>
  <definedNames>
    <definedName name="_xlnm._FilterDatabase" localSheetId="1" hidden="1">sector_all!$B$3:$N$14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7" i="1" l="1"/>
  <c r="S87" i="1" l="1"/>
  <c r="S86" i="1" l="1"/>
  <c r="H67" i="1"/>
  <c r="D79" i="1" a="1"/>
  <c r="D79" i="1" s="1"/>
  <c r="C79" i="1" a="1"/>
  <c r="C79" i="1" s="1"/>
  <c r="E79" i="1" s="1"/>
  <c r="D78" i="1" a="1"/>
  <c r="D78" i="1" s="1"/>
  <c r="C78" i="1" a="1"/>
  <c r="C78" i="1" s="1"/>
  <c r="E78" i="1" s="1"/>
  <c r="D77" i="1" a="1"/>
  <c r="D77" i="1" s="1"/>
  <c r="C77" i="1" a="1"/>
  <c r="C77" i="1" s="1"/>
  <c r="D76" i="1" a="1"/>
  <c r="D76" i="1" s="1"/>
  <c r="C76" i="1" a="1"/>
  <c r="C76" i="1" s="1"/>
  <c r="E76" i="1" s="1"/>
  <c r="D75" i="1" a="1"/>
  <c r="D75" i="1" s="1"/>
  <c r="C75" i="1" a="1"/>
  <c r="C75" i="1" s="1"/>
  <c r="B76" i="1"/>
  <c r="B77" i="1" s="1"/>
  <c r="B78" i="1" s="1"/>
  <c r="B79" i="1" s="1"/>
  <c r="E77" i="1" l="1"/>
  <c r="E75" i="1"/>
  <c r="C80" i="1" a="1"/>
  <c r="C80" i="1" s="1"/>
  <c r="D80" i="1" a="1"/>
  <c r="D80" i="1" s="1"/>
  <c r="E80" i="1" l="1"/>
  <c r="O14" i="4"/>
  <c r="N14" i="4"/>
  <c r="M14" i="4"/>
  <c r="L14" i="4"/>
  <c r="K14" i="4"/>
  <c r="J14" i="4"/>
  <c r="O13" i="4"/>
  <c r="N13" i="4"/>
  <c r="M13" i="4"/>
  <c r="L13" i="4"/>
  <c r="K13" i="4"/>
  <c r="J13" i="4"/>
  <c r="O12" i="4"/>
  <c r="N12" i="4"/>
  <c r="M12" i="4"/>
  <c r="L12" i="4"/>
  <c r="K12" i="4"/>
  <c r="J12" i="4"/>
  <c r="O11" i="4"/>
  <c r="N11" i="4"/>
  <c r="M11" i="4"/>
  <c r="L11" i="4"/>
  <c r="K11" i="4"/>
  <c r="J11" i="4"/>
  <c r="O10" i="4"/>
  <c r="N10" i="4"/>
  <c r="M10" i="4"/>
  <c r="L10" i="4"/>
  <c r="K10" i="4"/>
  <c r="J10" i="4"/>
  <c r="O9" i="4"/>
  <c r="N9" i="4"/>
  <c r="M9" i="4"/>
  <c r="L9" i="4"/>
  <c r="K9" i="4"/>
  <c r="J9" i="4"/>
  <c r="O8" i="4"/>
  <c r="N8" i="4"/>
  <c r="M8" i="4"/>
  <c r="L8" i="4"/>
  <c r="K8" i="4"/>
  <c r="J8" i="4"/>
  <c r="O7" i="4"/>
  <c r="N7" i="4"/>
  <c r="M7" i="4"/>
  <c r="L7" i="4"/>
  <c r="K7" i="4"/>
  <c r="J7" i="4"/>
  <c r="O6" i="4"/>
  <c r="N6" i="4"/>
  <c r="M6" i="4"/>
  <c r="L6" i="4"/>
  <c r="K6" i="4"/>
  <c r="J6" i="4"/>
  <c r="O5" i="4"/>
  <c r="N5" i="4"/>
  <c r="M5" i="4"/>
  <c r="L5" i="4"/>
  <c r="K5" i="4"/>
  <c r="J5" i="4"/>
  <c r="O4" i="4"/>
  <c r="N4" i="4"/>
  <c r="M4" i="4"/>
  <c r="L4" i="4"/>
  <c r="K4" i="4"/>
  <c r="J4" i="4"/>
  <c r="D70" i="1" l="1" a="1"/>
  <c r="D70" i="1" s="1"/>
  <c r="C70" i="1" a="1"/>
  <c r="C70" i="1" s="1"/>
  <c r="D69" i="1" a="1"/>
  <c r="D69" i="1" s="1"/>
  <c r="C69" i="1" a="1"/>
  <c r="C69" i="1" s="1"/>
  <c r="D68" i="1" a="1"/>
  <c r="D68" i="1" s="1"/>
  <c r="C68" i="1" a="1"/>
  <c r="C68" i="1" s="1"/>
  <c r="D67" i="1" a="1"/>
  <c r="D67" i="1" s="1"/>
  <c r="C67" i="1" a="1"/>
  <c r="C67" i="1" s="1"/>
  <c r="D71" i="1" a="1"/>
  <c r="D71" i="1" s="1"/>
  <c r="C71" i="1" a="1"/>
  <c r="C71" i="1" s="1"/>
  <c r="E71" i="1" s="1"/>
  <c r="I4" i="1"/>
  <c r="H4" i="1"/>
  <c r="G4" i="1"/>
  <c r="E68" i="1" l="1"/>
  <c r="E67" i="1"/>
  <c r="E69" i="1"/>
  <c r="E70" i="1"/>
  <c r="G5" i="1"/>
  <c r="K4" i="1"/>
  <c r="H5" i="1"/>
  <c r="L4" i="1"/>
  <c r="P4" i="1" s="1"/>
  <c r="I5" i="1"/>
  <c r="M4" i="1"/>
  <c r="M5" i="1" l="1"/>
  <c r="Q5" i="1" s="1"/>
  <c r="L5" i="1"/>
  <c r="P5" i="1" s="1"/>
  <c r="K5" i="1"/>
  <c r="I6" i="1"/>
  <c r="H6" i="1"/>
  <c r="H7" i="1" s="1"/>
  <c r="O4" i="1"/>
  <c r="Q4" i="1"/>
  <c r="G6" i="1"/>
  <c r="G7" i="1" s="1"/>
  <c r="K6" i="1" l="1"/>
  <c r="O5" i="1"/>
  <c r="L6" i="1"/>
  <c r="H8" i="1"/>
  <c r="G8" i="1"/>
  <c r="I7" i="1"/>
  <c r="O6" i="1"/>
  <c r="K7" i="1"/>
  <c r="M6" i="1"/>
  <c r="M7" i="1" l="1"/>
  <c r="K8" i="1"/>
  <c r="O7" i="1"/>
  <c r="G9" i="1"/>
  <c r="O8" i="1"/>
  <c r="P6" i="1"/>
  <c r="L7" i="1"/>
  <c r="H9" i="1"/>
  <c r="Q6" i="1"/>
  <c r="I8" i="1"/>
  <c r="M8" i="1" s="1"/>
  <c r="Q7" i="1"/>
  <c r="K9" i="1" l="1"/>
  <c r="H10" i="1"/>
  <c r="L8" i="1"/>
  <c r="P7" i="1"/>
  <c r="G10" i="1"/>
  <c r="O9" i="1"/>
  <c r="I9" i="1"/>
  <c r="M9" i="1" s="1"/>
  <c r="Q8" i="1"/>
  <c r="G11" i="1" l="1"/>
  <c r="K10" i="1"/>
  <c r="K11" i="1" s="1"/>
  <c r="I10" i="1"/>
  <c r="M10" i="1" s="1"/>
  <c r="Q9" i="1"/>
  <c r="L9" i="1"/>
  <c r="P8" i="1"/>
  <c r="H11" i="1"/>
  <c r="I11" i="1" l="1"/>
  <c r="M11" i="1" s="1"/>
  <c r="Q10" i="1"/>
  <c r="H12" i="1"/>
  <c r="O10" i="1"/>
  <c r="L10" i="1"/>
  <c r="P9" i="1"/>
  <c r="G12" i="1"/>
  <c r="K12" i="1" s="1"/>
  <c r="O11" i="1"/>
  <c r="L11" i="1" l="1"/>
  <c r="P10" i="1"/>
  <c r="H13" i="1"/>
  <c r="G13" i="1"/>
  <c r="O12" i="1"/>
  <c r="I12" i="1"/>
  <c r="Q11" i="1"/>
  <c r="L12" i="1" l="1"/>
  <c r="P11" i="1"/>
  <c r="G14" i="1"/>
  <c r="I13" i="1"/>
  <c r="K13" i="1"/>
  <c r="K14" i="1" s="1"/>
  <c r="H14" i="1"/>
  <c r="M12" i="1"/>
  <c r="Q12" i="1" s="1"/>
  <c r="O13" i="1" l="1"/>
  <c r="H15" i="1"/>
  <c r="I14" i="1"/>
  <c r="G15" i="1"/>
  <c r="O14" i="1"/>
  <c r="M13" i="1"/>
  <c r="Q13" i="1" s="1"/>
  <c r="L13" i="1"/>
  <c r="P12" i="1"/>
  <c r="H16" i="1" l="1"/>
  <c r="G16" i="1"/>
  <c r="K15" i="1"/>
  <c r="O15" i="1" s="1"/>
  <c r="I15" i="1"/>
  <c r="L14" i="1"/>
  <c r="P13" i="1"/>
  <c r="M14" i="1"/>
  <c r="M15" i="1" s="1"/>
  <c r="G17" i="1" l="1"/>
  <c r="L15" i="1"/>
  <c r="P14" i="1"/>
  <c r="Q14" i="1"/>
  <c r="I16" i="1"/>
  <c r="M16" i="1" s="1"/>
  <c r="Q15" i="1"/>
  <c r="H17" i="1"/>
  <c r="K16" i="1"/>
  <c r="G18" i="1" l="1"/>
  <c r="H18" i="1"/>
  <c r="L16" i="1"/>
  <c r="P15" i="1"/>
  <c r="I17" i="1"/>
  <c r="M17" i="1" s="1"/>
  <c r="Q16" i="1"/>
  <c r="K17" i="1"/>
  <c r="O16" i="1"/>
  <c r="K18" i="1" l="1"/>
  <c r="O18" i="1" s="1"/>
  <c r="I18" i="1"/>
  <c r="Q17" i="1"/>
  <c r="G19" i="1"/>
  <c r="L17" i="1"/>
  <c r="P16" i="1"/>
  <c r="H19" i="1"/>
  <c r="O17" i="1"/>
  <c r="L18" i="1" l="1"/>
  <c r="P17" i="1"/>
  <c r="G20" i="1"/>
  <c r="I19" i="1"/>
  <c r="K19" i="1"/>
  <c r="K20" i="1" s="1"/>
  <c r="H20" i="1"/>
  <c r="M18" i="1"/>
  <c r="Q18" i="1" s="1"/>
  <c r="H21" i="1" l="1"/>
  <c r="O19" i="1"/>
  <c r="I20" i="1"/>
  <c r="G21" i="1"/>
  <c r="K21" i="1" s="1"/>
  <c r="O20" i="1"/>
  <c r="M19" i="1"/>
  <c r="L19" i="1"/>
  <c r="P18" i="1"/>
  <c r="M20" i="1" l="1"/>
  <c r="Q20" i="1" s="1"/>
  <c r="G22" i="1"/>
  <c r="K22" i="1" s="1"/>
  <c r="O21" i="1"/>
  <c r="L20" i="1"/>
  <c r="P19" i="1"/>
  <c r="Q19" i="1"/>
  <c r="I21" i="1"/>
  <c r="H22" i="1"/>
  <c r="M21" i="1" l="1"/>
  <c r="H23" i="1"/>
  <c r="L21" i="1"/>
  <c r="P20" i="1"/>
  <c r="G23" i="1"/>
  <c r="O22" i="1"/>
  <c r="I22" i="1"/>
  <c r="M22" i="1" s="1"/>
  <c r="Q21" i="1"/>
  <c r="G24" i="1" l="1"/>
  <c r="L22" i="1"/>
  <c r="P21" i="1"/>
  <c r="H24" i="1"/>
  <c r="I23" i="1"/>
  <c r="Q22" i="1"/>
  <c r="K23" i="1"/>
  <c r="K24" i="1" l="1"/>
  <c r="O24" i="1" s="1"/>
  <c r="H25" i="1"/>
  <c r="L23" i="1"/>
  <c r="P22" i="1"/>
  <c r="I24" i="1"/>
  <c r="M23" i="1"/>
  <c r="Q23" i="1" s="1"/>
  <c r="O23" i="1"/>
  <c r="G25" i="1"/>
  <c r="K25" i="1" s="1"/>
  <c r="L24" i="1" l="1"/>
  <c r="P23" i="1"/>
  <c r="H26" i="1"/>
  <c r="M24" i="1"/>
  <c r="Q24" i="1" s="1"/>
  <c r="G26" i="1"/>
  <c r="K26" i="1" s="1"/>
  <c r="O25" i="1"/>
  <c r="I25" i="1"/>
  <c r="G27" i="1" l="1"/>
  <c r="K27" i="1" s="1"/>
  <c r="O26" i="1"/>
  <c r="L25" i="1"/>
  <c r="P24" i="1"/>
  <c r="I26" i="1"/>
  <c r="M25" i="1"/>
  <c r="H27" i="1"/>
  <c r="M26" i="1" l="1"/>
  <c r="Q25" i="1"/>
  <c r="H28" i="1"/>
  <c r="I27" i="1"/>
  <c r="Q26" i="1"/>
  <c r="L26" i="1"/>
  <c r="P25" i="1"/>
  <c r="G28" i="1"/>
  <c r="K28" i="1" s="1"/>
  <c r="O27" i="1"/>
  <c r="L27" i="1" l="1"/>
  <c r="P26" i="1"/>
  <c r="I28" i="1"/>
  <c r="M27" i="1"/>
  <c r="M28" i="1" s="1"/>
  <c r="H29" i="1"/>
  <c r="G29" i="1"/>
  <c r="O28" i="1"/>
  <c r="Q27" i="1" l="1"/>
  <c r="H30" i="1"/>
  <c r="I29" i="1"/>
  <c r="Q28" i="1"/>
  <c r="L28" i="1"/>
  <c r="P27" i="1"/>
  <c r="G30" i="1"/>
  <c r="K29" i="1"/>
  <c r="K30" i="1" s="1"/>
  <c r="I30" i="1" l="1"/>
  <c r="M29" i="1"/>
  <c r="H31" i="1"/>
  <c r="L29" i="1"/>
  <c r="P28" i="1"/>
  <c r="O29" i="1"/>
  <c r="G31" i="1"/>
  <c r="K31" i="1" s="1"/>
  <c r="O30" i="1"/>
  <c r="M30" i="1" l="1"/>
  <c r="Q30" i="1" s="1"/>
  <c r="H32" i="1"/>
  <c r="Q29" i="1"/>
  <c r="L30" i="1"/>
  <c r="P29" i="1"/>
  <c r="G32" i="1"/>
  <c r="O31" i="1"/>
  <c r="I31" i="1"/>
  <c r="M31" i="1" l="1"/>
  <c r="Q31" i="1" s="1"/>
  <c r="L31" i="1"/>
  <c r="P30" i="1"/>
  <c r="G33" i="1"/>
  <c r="K32" i="1"/>
  <c r="K33" i="1" s="1"/>
  <c r="I32" i="1"/>
  <c r="H33" i="1"/>
  <c r="I33" i="1" l="1"/>
  <c r="O32" i="1"/>
  <c r="G34" i="1"/>
  <c r="O33" i="1"/>
  <c r="L32" i="1"/>
  <c r="P31" i="1"/>
  <c r="H34" i="1"/>
  <c r="M32" i="1"/>
  <c r="M33" i="1" s="1"/>
  <c r="I34" i="1" l="1"/>
  <c r="Q33" i="1"/>
  <c r="L33" i="1"/>
  <c r="P32" i="1"/>
  <c r="G35" i="1"/>
  <c r="O34" i="1"/>
  <c r="M34" i="1"/>
  <c r="Q32" i="1"/>
  <c r="H35" i="1"/>
  <c r="K34" i="1"/>
  <c r="G36" i="1" l="1"/>
  <c r="K35" i="1"/>
  <c r="K36" i="1" s="1"/>
  <c r="L34" i="1"/>
  <c r="P33" i="1"/>
  <c r="H36" i="1"/>
  <c r="I35" i="1"/>
  <c r="M35" i="1" s="1"/>
  <c r="Q34" i="1"/>
  <c r="H37" i="1" l="1"/>
  <c r="L35" i="1"/>
  <c r="P34" i="1"/>
  <c r="O35" i="1"/>
  <c r="I36" i="1"/>
  <c r="Q35" i="1"/>
  <c r="G37" i="1"/>
  <c r="O36" i="1"/>
  <c r="I37" i="1" l="1"/>
  <c r="G38" i="1"/>
  <c r="H38" i="1"/>
  <c r="M36" i="1"/>
  <c r="L36" i="1"/>
  <c r="P35" i="1"/>
  <c r="K37" i="1"/>
  <c r="K38" i="1" s="1"/>
  <c r="M37" i="1" l="1"/>
  <c r="O37" i="1"/>
  <c r="L37" i="1"/>
  <c r="P36" i="1"/>
  <c r="H39" i="1"/>
  <c r="G39" i="1"/>
  <c r="O38" i="1"/>
  <c r="Q36" i="1"/>
  <c r="I38" i="1"/>
  <c r="Q37" i="1"/>
  <c r="G40" i="1" l="1"/>
  <c r="L38" i="1"/>
  <c r="P37" i="1"/>
  <c r="H40" i="1"/>
  <c r="I39" i="1"/>
  <c r="K39" i="1"/>
  <c r="K40" i="1" s="1"/>
  <c r="M38" i="1"/>
  <c r="Q38" i="1" s="1"/>
  <c r="I40" i="1" l="1"/>
  <c r="H41" i="1"/>
  <c r="L39" i="1"/>
  <c r="P38" i="1"/>
  <c r="M39" i="1"/>
  <c r="M40" i="1" s="1"/>
  <c r="O39" i="1"/>
  <c r="G41" i="1"/>
  <c r="O40" i="1"/>
  <c r="G42" i="1" l="1"/>
  <c r="Q39" i="1"/>
  <c r="L40" i="1"/>
  <c r="P39" i="1"/>
  <c r="H42" i="1"/>
  <c r="K41" i="1"/>
  <c r="O41" i="1" s="1"/>
  <c r="I41" i="1"/>
  <c r="Q40" i="1"/>
  <c r="G43" i="1" l="1"/>
  <c r="H43" i="1"/>
  <c r="L41" i="1"/>
  <c r="P40" i="1"/>
  <c r="I42" i="1"/>
  <c r="K42" i="1"/>
  <c r="K43" i="1" s="1"/>
  <c r="M41" i="1"/>
  <c r="Q41" i="1" s="1"/>
  <c r="O42" i="1" l="1"/>
  <c r="H44" i="1"/>
  <c r="I43" i="1"/>
  <c r="L42" i="1"/>
  <c r="P41" i="1"/>
  <c r="M42" i="1"/>
  <c r="M43" i="1" s="1"/>
  <c r="G44" i="1"/>
  <c r="K44" i="1" s="1"/>
  <c r="O43" i="1"/>
  <c r="L43" i="1" l="1"/>
  <c r="P42" i="1"/>
  <c r="Q42" i="1"/>
  <c r="I44" i="1"/>
  <c r="Q43" i="1"/>
  <c r="G45" i="1"/>
  <c r="O44" i="1"/>
  <c r="H45" i="1"/>
  <c r="I45" i="1" l="1"/>
  <c r="M44" i="1"/>
  <c r="M45" i="1" s="1"/>
  <c r="G46" i="1"/>
  <c r="L44" i="1"/>
  <c r="P43" i="1"/>
  <c r="H46" i="1"/>
  <c r="K45" i="1"/>
  <c r="O45" i="1" s="1"/>
  <c r="H47" i="1" l="1"/>
  <c r="L45" i="1"/>
  <c r="P44" i="1"/>
  <c r="G47" i="1"/>
  <c r="K46" i="1"/>
  <c r="K47" i="1" s="1"/>
  <c r="Q44" i="1"/>
  <c r="I46" i="1"/>
  <c r="Q45" i="1"/>
  <c r="O46" i="1" l="1"/>
  <c r="G48" i="1"/>
  <c r="K48" i="1" s="1"/>
  <c r="O47" i="1"/>
  <c r="L46" i="1"/>
  <c r="P45" i="1"/>
  <c r="I47" i="1"/>
  <c r="Q46" i="1"/>
  <c r="H48" i="1"/>
  <c r="M46" i="1"/>
  <c r="I48" i="1" l="1"/>
  <c r="L47" i="1"/>
  <c r="P46" i="1"/>
  <c r="M47" i="1"/>
  <c r="G49" i="1"/>
  <c r="O48" i="1"/>
  <c r="H49" i="1"/>
  <c r="M48" i="1" l="1"/>
  <c r="Q48" i="1" s="1"/>
  <c r="G50" i="1"/>
  <c r="L48" i="1"/>
  <c r="P47" i="1"/>
  <c r="K49" i="1"/>
  <c r="K50" i="1" s="1"/>
  <c r="Q47" i="1"/>
  <c r="H50" i="1"/>
  <c r="I49" i="1"/>
  <c r="M49" i="1" l="1"/>
  <c r="Q49" i="1" s="1"/>
  <c r="H51" i="1"/>
  <c r="L49" i="1"/>
  <c r="P48" i="1"/>
  <c r="O49" i="1"/>
  <c r="I50" i="1"/>
  <c r="G51" i="1"/>
  <c r="K51" i="1" s="1"/>
  <c r="O50" i="1"/>
  <c r="I51" i="1" l="1"/>
  <c r="M50" i="1"/>
  <c r="M51" i="1" s="1"/>
  <c r="L50" i="1"/>
  <c r="P49" i="1"/>
  <c r="G52" i="1"/>
  <c r="O51" i="1"/>
  <c r="H52" i="1"/>
  <c r="G53" i="1" l="1"/>
  <c r="L51" i="1"/>
  <c r="P50" i="1"/>
  <c r="Q50" i="1"/>
  <c r="I52" i="1"/>
  <c r="M52" i="1" s="1"/>
  <c r="Q51" i="1"/>
  <c r="H53" i="1"/>
  <c r="K52" i="1"/>
  <c r="K53" i="1" s="1"/>
  <c r="O52" i="1" l="1"/>
  <c r="I53" i="1"/>
  <c r="Q52" i="1"/>
  <c r="L52" i="1"/>
  <c r="P51" i="1"/>
  <c r="H54" i="1"/>
  <c r="G54" i="1"/>
  <c r="K54" i="1" s="1"/>
  <c r="O53" i="1"/>
  <c r="I54" i="1" l="1"/>
  <c r="H55" i="1"/>
  <c r="L53" i="1"/>
  <c r="P52" i="1"/>
  <c r="G55" i="1"/>
  <c r="O54" i="1"/>
  <c r="M53" i="1"/>
  <c r="M54" i="1" l="1"/>
  <c r="L54" i="1"/>
  <c r="P53" i="1"/>
  <c r="G56" i="1"/>
  <c r="K55" i="1"/>
  <c r="H56" i="1"/>
  <c r="Q53" i="1"/>
  <c r="I55" i="1"/>
  <c r="M55" i="1" s="1"/>
  <c r="Q54" i="1"/>
  <c r="K56" i="1" l="1"/>
  <c r="O56" i="1" s="1"/>
  <c r="H57" i="1"/>
  <c r="G57" i="1"/>
  <c r="K57" i="1"/>
  <c r="O55" i="1"/>
  <c r="I56" i="1"/>
  <c r="M56" i="1" s="1"/>
  <c r="Q55" i="1"/>
  <c r="L55" i="1"/>
  <c r="P54" i="1"/>
  <c r="L56" i="1" l="1"/>
  <c r="P55" i="1"/>
  <c r="I57" i="1"/>
  <c r="Q56" i="1"/>
  <c r="G58" i="1"/>
  <c r="O57" i="1"/>
  <c r="H58" i="1"/>
  <c r="I58" i="1" l="1"/>
  <c r="G59" i="1"/>
  <c r="K58" i="1"/>
  <c r="K59" i="1" s="1"/>
  <c r="L57" i="1"/>
  <c r="P56" i="1"/>
  <c r="H59" i="1"/>
  <c r="M57" i="1"/>
  <c r="M58" i="1" s="1"/>
  <c r="G60" i="1" l="1"/>
  <c r="O59" i="1"/>
  <c r="H60" i="1"/>
  <c r="L58" i="1"/>
  <c r="P57" i="1"/>
  <c r="O58" i="1"/>
  <c r="Q57" i="1"/>
  <c r="I59" i="1"/>
  <c r="Q58" i="1"/>
  <c r="L59" i="1" l="1"/>
  <c r="P58" i="1"/>
  <c r="I60" i="1"/>
  <c r="G61" i="1"/>
  <c r="H61" i="1"/>
  <c r="M59" i="1"/>
  <c r="Q59" i="1" s="1"/>
  <c r="K60" i="1"/>
  <c r="K61" i="1" s="1"/>
  <c r="G62" i="1" l="1"/>
  <c r="O61" i="1"/>
  <c r="K62" i="1"/>
  <c r="H62" i="1"/>
  <c r="O60" i="1"/>
  <c r="I61" i="1"/>
  <c r="M60" i="1"/>
  <c r="Q60" i="1" s="1"/>
  <c r="L60" i="1"/>
  <c r="P59" i="1"/>
  <c r="I62" i="1" l="1"/>
  <c r="H63" i="1"/>
  <c r="L61" i="1"/>
  <c r="P60" i="1"/>
  <c r="M61" i="1"/>
  <c r="M62" i="1" s="1"/>
  <c r="G63" i="1"/>
  <c r="O62" i="1"/>
  <c r="K63" i="1" l="1"/>
  <c r="O63" i="1" s="1"/>
  <c r="O65" i="1" s="1"/>
  <c r="H68" i="1" s="1"/>
  <c r="I63" i="1"/>
  <c r="M63" i="1" s="1"/>
  <c r="Q63" i="1" s="1"/>
  <c r="Q62" i="1"/>
  <c r="L62" i="1"/>
  <c r="P61" i="1"/>
  <c r="Q61" i="1"/>
  <c r="Q65" i="1" l="1"/>
  <c r="L63" i="1"/>
  <c r="P63" i="1" s="1"/>
  <c r="P65" i="1" s="1"/>
  <c r="I68" i="1" s="1"/>
  <c r="P6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<sst xmlns="http://schemas.openxmlformats.org/spreadsheetml/2006/main" count="87" uniqueCount="71">
  <si>
    <t>Month</t>
  </si>
  <si>
    <t>BSE 500 TRI Returns</t>
  </si>
  <si>
    <t>Long Alpha</t>
  </si>
  <si>
    <t>Nifty50</t>
  </si>
  <si>
    <t>5 Year Annualized</t>
  </si>
  <si>
    <t>3 Year Annualized</t>
  </si>
  <si>
    <t>1 Year</t>
  </si>
  <si>
    <t>6 Months</t>
  </si>
  <si>
    <t>3 Months</t>
  </si>
  <si>
    <t>Quality</t>
  </si>
  <si>
    <t>Value</t>
  </si>
  <si>
    <t>Momentum</t>
  </si>
  <si>
    <t>Sector</t>
  </si>
  <si>
    <t>Jan'24</t>
  </si>
  <si>
    <t>Feb'24</t>
  </si>
  <si>
    <t>Mar'24</t>
  </si>
  <si>
    <t>Apr'24</t>
  </si>
  <si>
    <t>May'24</t>
  </si>
  <si>
    <t>Jun'24</t>
  </si>
  <si>
    <t>Jul'24</t>
  </si>
  <si>
    <t>Aug'24</t>
  </si>
  <si>
    <t>Sep'24</t>
  </si>
  <si>
    <t>Oct'24</t>
  </si>
  <si>
    <t>Nov'24</t>
  </si>
  <si>
    <t>Dec'24</t>
  </si>
  <si>
    <t>Communication Services</t>
  </si>
  <si>
    <t>COMM</t>
  </si>
  <si>
    <t>Consumer Discretionary</t>
  </si>
  <si>
    <t>CD</t>
  </si>
  <si>
    <t>Consumer Staples</t>
  </si>
  <si>
    <t>CS</t>
  </si>
  <si>
    <t>Energy</t>
  </si>
  <si>
    <t>EN</t>
  </si>
  <si>
    <t>Financials</t>
  </si>
  <si>
    <t>FIN</t>
  </si>
  <si>
    <t>Health Care</t>
  </si>
  <si>
    <t>HC</t>
  </si>
  <si>
    <t>Industrials</t>
  </si>
  <si>
    <t>IND</t>
  </si>
  <si>
    <t>Information Technology</t>
  </si>
  <si>
    <t>IT</t>
  </si>
  <si>
    <t>Materials</t>
  </si>
  <si>
    <t>MAT</t>
  </si>
  <si>
    <t>Real Estate</t>
  </si>
  <si>
    <t>RE</t>
  </si>
  <si>
    <t>Utilities</t>
  </si>
  <si>
    <t>UTIL</t>
  </si>
  <si>
    <t>Leverage</t>
  </si>
  <si>
    <t>Volatility</t>
  </si>
  <si>
    <t>Year</t>
  </si>
  <si>
    <t>5Y CAGR</t>
  </si>
  <si>
    <t>Annalized Risk</t>
  </si>
  <si>
    <t>Maximum Drawdown</t>
  </si>
  <si>
    <t>Returns</t>
  </si>
  <si>
    <t>Index</t>
  </si>
  <si>
    <t>Max</t>
  </si>
  <si>
    <t>Drawdown</t>
  </si>
  <si>
    <t>Active Returns</t>
  </si>
  <si>
    <t>Long Alpha Secor Allocation</t>
  </si>
  <si>
    <t>Dec-24</t>
  </si>
  <si>
    <t>Nov-24</t>
  </si>
  <si>
    <t>Oct-24</t>
  </si>
  <si>
    <t>Sep-24</t>
  </si>
  <si>
    <t>Aug-24</t>
  </si>
  <si>
    <t>July-24</t>
  </si>
  <si>
    <t>June-24</t>
  </si>
  <si>
    <t>May-24</t>
  </si>
  <si>
    <t>Apr-24</t>
  </si>
  <si>
    <t>Mar-24</t>
  </si>
  <si>
    <t>Feb-24</t>
  </si>
  <si>
    <t>Jan-24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</si>
</sst>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9" fontId="0" fillId="0" borderId="1" xfId="2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9" fontId="0" fillId="0" borderId="1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9" fontId="0" fillId="0" borderId="0" xfId="2" applyFont="1"/>
    <xf numFmtId="15" fontId="0" fillId="0" borderId="0" xfId="0" applyNumberForma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7" fontId="0" fillId="0" borderId="0" xfId="0" applyNumberFormat="1" applyAlignment="1">
      <alignment vertical="center"/>
    </xf>
    <xf numFmtId="10" fontId="0" fillId="0" borderId="0" xfId="2" applyNumberFormat="1" applyFont="1" applyAlignment="1">
      <alignment vertical="center"/>
    </xf>
    <xf numFmtId="164" fontId="0" fillId="0" borderId="0" xfId="2" applyNumberFormat="1" applyFont="1" applyAlignment="1">
      <alignment vertical="center"/>
    </xf>
    <xf numFmtId="43" fontId="0" fillId="0" borderId="0" xfId="1" applyFont="1" applyAlignment="1">
      <alignment vertical="center"/>
    </xf>
    <xf numFmtId="164" fontId="0" fillId="0" borderId="0" xfId="0" applyNumberForma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64" fontId="0" fillId="0" borderId="1" xfId="2" applyNumberFormat="1" applyFont="1" applyBorder="1" applyAlignment="1">
      <alignment vertical="center"/>
    </xf>
    <xf numFmtId="0" fontId="2" fillId="0" borderId="1" xfId="0" applyFont="1" applyBorder="1" applyAlignment="1">
      <alignment horizontal="centerContinuous" vertical="center"/>
    </xf>
    <xf numFmtId="17" fontId="0" fillId="0" borderId="1" xfId="0" applyNumberFormat="1" applyBorder="1" applyAlignment="1">
      <alignment vertical="center"/>
    </xf>
    <xf numFmtId="15" fontId="2" fillId="0" borderId="1" xfId="0" applyNumberFormat="1" applyFont="1" applyBorder="1" applyAlignment="1">
      <alignment vertical="center"/>
    </xf>
    <xf numFmtId="165" fontId="0" fillId="0" borderId="1" xfId="1" applyNumberFormat="1" applyFon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0" borderId="1" xfId="1" applyNumberFormat="1" applyFont="1" applyFill="1" applyBorder="1" applyAlignment="1">
      <alignment vertical="center"/>
    </xf>
    <xf numFmtId="164" fontId="0" fillId="0" borderId="1" xfId="2" applyNumberFormat="1" applyFont="1" applyFill="1" applyBorder="1" applyAlignment="1">
      <alignment vertical="center"/>
    </xf>
    <xf numFmtId="164" fontId="2" fillId="0" borderId="1" xfId="2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9D3151"/>
      <color rgb="FF313299"/>
      <color rgb="FFB2B2B2"/>
      <color rgb="FF9966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Factor Allocation for Long Alpha (2024)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'factor allocation'!$B$3</c:f>
              <c:strCache>
                <c:ptCount val="1"/>
                <c:pt idx="0">
                  <c:v>Quality</c:v>
                </c:pt>
              </c:strCache>
            </c:strRef>
          </c:tx>
          <c:spPr>
            <a:solidFill>
              <a:srgbClr val="313299"/>
            </a:solidFill>
            <a:ln>
              <a:noFill/>
            </a:ln>
            <a:effectLst/>
          </c:spPr>
          <c:invertIfNegative val="0"/>
          <c:cat>
            <c:strRef>
              <c:f>'factor allocation'!$C$2:$N$2</c:f>
              <c:strCache>
                <c:ptCount val="12"/>
                <c:pt idx="0">
                  <c:v>Dec-24</c:v>
                </c:pt>
                <c:pt idx="1">
                  <c:v>Nov-24</c:v>
                </c:pt>
                <c:pt idx="2">
                  <c:v>Oct-24</c:v>
                </c:pt>
                <c:pt idx="3">
                  <c:v>Sep-24</c:v>
                </c:pt>
                <c:pt idx="4">
                  <c:v>Aug-24</c:v>
                </c:pt>
                <c:pt idx="5">
                  <c:v>July-24</c:v>
                </c:pt>
                <c:pt idx="6">
                  <c:v>June-24</c:v>
                </c:pt>
                <c:pt idx="7">
                  <c:v>May-24</c:v>
                </c:pt>
                <c:pt idx="8">
                  <c:v>Apr-24</c:v>
                </c:pt>
                <c:pt idx="9">
                  <c:v>Mar-24</c:v>
                </c:pt>
                <c:pt idx="10">
                  <c:v>Feb-24</c:v>
                </c:pt>
                <c:pt idx="11">
                  <c:v>Jan-24</c:v>
                </c:pt>
              </c:strCache>
            </c:strRef>
          </c:cat>
          <c:val>
            <c:numRef>
              <c:f>'factor allocation'!$C$3:$N$3</c:f>
              <c:numCache>
                <c:formatCode>0%</c:formatCode>
                <c:ptCount val="12"/>
                <c:pt idx="0">
                  <c:v>0.55610000000000004</c:v>
                </c:pt>
                <c:pt idx="1">
                  <c:v>0.22980500000000001</c:v>
                </c:pt>
                <c:pt idx="2">
                  <c:v>0</c:v>
                </c:pt>
                <c:pt idx="3">
                  <c:v>0</c:v>
                </c:pt>
                <c:pt idx="4">
                  <c:v>0.49587444087520599</c:v>
                </c:pt>
                <c:pt idx="5">
                  <c:v>0.48827999999999999</c:v>
                </c:pt>
                <c:pt idx="6">
                  <c:v>0.48935400000000001</c:v>
                </c:pt>
                <c:pt idx="7">
                  <c:v>0.46015699999999998</c:v>
                </c:pt>
                <c:pt idx="8">
                  <c:v>0.439861</c:v>
                </c:pt>
                <c:pt idx="9">
                  <c:v>0</c:v>
                </c:pt>
                <c:pt idx="10">
                  <c:v>0.23301406999999999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7B-430D-A391-431BEFCE8116}"/>
            </c:ext>
          </c:extLst>
        </c:ser>
        <c:ser>
          <c:idx val="1"/>
          <c:order val="1"/>
          <c:tx>
            <c:strRef>
              <c:f>'factor allocation'!$B$4</c:f>
              <c:strCache>
                <c:ptCount val="1"/>
                <c:pt idx="0">
                  <c:v>Leverage</c:v>
                </c:pt>
              </c:strCache>
            </c:strRef>
          </c:tx>
          <c:spPr>
            <a:solidFill>
              <a:schemeClr val="bg2">
                <a:lumMod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'factor allocation'!$C$2:$N$2</c:f>
              <c:strCache>
                <c:ptCount val="12"/>
                <c:pt idx="0">
                  <c:v>Dec-24</c:v>
                </c:pt>
                <c:pt idx="1">
                  <c:v>Nov-24</c:v>
                </c:pt>
                <c:pt idx="2">
                  <c:v>Oct-24</c:v>
                </c:pt>
                <c:pt idx="3">
                  <c:v>Sep-24</c:v>
                </c:pt>
                <c:pt idx="4">
                  <c:v>Aug-24</c:v>
                </c:pt>
                <c:pt idx="5">
                  <c:v>July-24</c:v>
                </c:pt>
                <c:pt idx="6">
                  <c:v>June-24</c:v>
                </c:pt>
                <c:pt idx="7">
                  <c:v>May-24</c:v>
                </c:pt>
                <c:pt idx="8">
                  <c:v>Apr-24</c:v>
                </c:pt>
                <c:pt idx="9">
                  <c:v>Mar-24</c:v>
                </c:pt>
                <c:pt idx="10">
                  <c:v>Feb-24</c:v>
                </c:pt>
                <c:pt idx="11">
                  <c:v>Jan-24</c:v>
                </c:pt>
              </c:strCache>
            </c:strRef>
          </c:cat>
          <c:val>
            <c:numRef>
              <c:f>'factor allocation'!$C$4:$N$4</c:f>
              <c:numCache>
                <c:formatCode>0%</c:formatCode>
                <c:ptCount val="12"/>
                <c:pt idx="0">
                  <c:v>0.44400000000000001</c:v>
                </c:pt>
                <c:pt idx="1">
                  <c:v>0.45961000000000002</c:v>
                </c:pt>
                <c:pt idx="2">
                  <c:v>0.46899999999999997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7B-430D-A391-431BEFCE8116}"/>
            </c:ext>
          </c:extLst>
        </c:ser>
        <c:ser>
          <c:idx val="2"/>
          <c:order val="2"/>
          <c:tx>
            <c:strRef>
              <c:f>'factor allocation'!$B$5</c:f>
              <c:strCache>
                <c:ptCount val="1"/>
                <c:pt idx="0">
                  <c:v>Value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'factor allocation'!$C$2:$N$2</c:f>
              <c:strCache>
                <c:ptCount val="12"/>
                <c:pt idx="0">
                  <c:v>Dec-24</c:v>
                </c:pt>
                <c:pt idx="1">
                  <c:v>Nov-24</c:v>
                </c:pt>
                <c:pt idx="2">
                  <c:v>Oct-24</c:v>
                </c:pt>
                <c:pt idx="3">
                  <c:v>Sep-24</c:v>
                </c:pt>
                <c:pt idx="4">
                  <c:v>Aug-24</c:v>
                </c:pt>
                <c:pt idx="5">
                  <c:v>July-24</c:v>
                </c:pt>
                <c:pt idx="6">
                  <c:v>June-24</c:v>
                </c:pt>
                <c:pt idx="7">
                  <c:v>May-24</c:v>
                </c:pt>
                <c:pt idx="8">
                  <c:v>Apr-24</c:v>
                </c:pt>
                <c:pt idx="9">
                  <c:v>Mar-24</c:v>
                </c:pt>
                <c:pt idx="10">
                  <c:v>Feb-24</c:v>
                </c:pt>
                <c:pt idx="11">
                  <c:v>Jan-24</c:v>
                </c:pt>
              </c:strCache>
            </c:strRef>
          </c:cat>
          <c:val>
            <c:numRef>
              <c:f>'factor allocation'!$C$5:$N$5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0.40551839000000001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0.46135999999999999</c:v>
                </c:pt>
                <c:pt idx="10">
                  <c:v>0</c:v>
                </c:pt>
                <c:pt idx="11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7B-430D-A391-431BEFCE8116}"/>
            </c:ext>
          </c:extLst>
        </c:ser>
        <c:ser>
          <c:idx val="3"/>
          <c:order val="3"/>
          <c:tx>
            <c:strRef>
              <c:f>'factor allocation'!$B$6</c:f>
              <c:strCache>
                <c:ptCount val="1"/>
                <c:pt idx="0">
                  <c:v>Volatility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'factor allocation'!$C$2:$N$2</c:f>
              <c:strCache>
                <c:ptCount val="12"/>
                <c:pt idx="0">
                  <c:v>Dec-24</c:v>
                </c:pt>
                <c:pt idx="1">
                  <c:v>Nov-24</c:v>
                </c:pt>
                <c:pt idx="2">
                  <c:v>Oct-24</c:v>
                </c:pt>
                <c:pt idx="3">
                  <c:v>Sep-24</c:v>
                </c:pt>
                <c:pt idx="4">
                  <c:v>Aug-24</c:v>
                </c:pt>
                <c:pt idx="5">
                  <c:v>July-24</c:v>
                </c:pt>
                <c:pt idx="6">
                  <c:v>June-24</c:v>
                </c:pt>
                <c:pt idx="7">
                  <c:v>May-24</c:v>
                </c:pt>
                <c:pt idx="8">
                  <c:v>Apr-24</c:v>
                </c:pt>
                <c:pt idx="9">
                  <c:v>Mar-24</c:v>
                </c:pt>
                <c:pt idx="10">
                  <c:v>Feb-24</c:v>
                </c:pt>
                <c:pt idx="11">
                  <c:v>Jan-24</c:v>
                </c:pt>
              </c:strCache>
            </c:strRef>
          </c:cat>
          <c:val>
            <c:numRef>
              <c:f>'factor allocation'!$C$6:$N$6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7B-430D-A391-431BEFCE8116}"/>
            </c:ext>
          </c:extLst>
        </c:ser>
        <c:ser>
          <c:idx val="4"/>
          <c:order val="4"/>
          <c:tx>
            <c:strRef>
              <c:f>'factor allocation'!$B$7</c:f>
              <c:strCache>
                <c:ptCount val="1"/>
                <c:pt idx="0">
                  <c:v>Momentum</c:v>
                </c:pt>
              </c:strCache>
            </c:strRef>
          </c:tx>
          <c:spPr>
            <a:solidFill>
              <a:srgbClr val="9D3151"/>
            </a:solidFill>
            <a:ln>
              <a:noFill/>
            </a:ln>
            <a:effectLst/>
          </c:spPr>
          <c:invertIfNegative val="0"/>
          <c:cat>
            <c:strRef>
              <c:f>'factor allocation'!$C$2:$N$2</c:f>
              <c:strCache>
                <c:ptCount val="12"/>
                <c:pt idx="0">
                  <c:v>Dec-24</c:v>
                </c:pt>
                <c:pt idx="1">
                  <c:v>Nov-24</c:v>
                </c:pt>
                <c:pt idx="2">
                  <c:v>Oct-24</c:v>
                </c:pt>
                <c:pt idx="3">
                  <c:v>Sep-24</c:v>
                </c:pt>
                <c:pt idx="4">
                  <c:v>Aug-24</c:v>
                </c:pt>
                <c:pt idx="5">
                  <c:v>July-24</c:v>
                </c:pt>
                <c:pt idx="6">
                  <c:v>June-24</c:v>
                </c:pt>
                <c:pt idx="7">
                  <c:v>May-24</c:v>
                </c:pt>
                <c:pt idx="8">
                  <c:v>Apr-24</c:v>
                </c:pt>
                <c:pt idx="9">
                  <c:v>Mar-24</c:v>
                </c:pt>
                <c:pt idx="10">
                  <c:v>Feb-24</c:v>
                </c:pt>
                <c:pt idx="11">
                  <c:v>Jan-24</c:v>
                </c:pt>
              </c:strCache>
            </c:strRef>
          </c:cat>
          <c:val>
            <c:numRef>
              <c:f>'factor allocation'!$C$7:$N$7</c:f>
              <c:numCache>
                <c:formatCode>0%</c:formatCode>
                <c:ptCount val="12"/>
                <c:pt idx="0">
                  <c:v>0</c:v>
                </c:pt>
                <c:pt idx="1">
                  <c:v>0.310585</c:v>
                </c:pt>
                <c:pt idx="2">
                  <c:v>0.53099999999999992</c:v>
                </c:pt>
                <c:pt idx="3">
                  <c:v>0.59448160999999999</c:v>
                </c:pt>
                <c:pt idx="4">
                  <c:v>0.50412555912479295</c:v>
                </c:pt>
                <c:pt idx="5">
                  <c:v>0.51171999999999995</c:v>
                </c:pt>
                <c:pt idx="6">
                  <c:v>0.51064600000000004</c:v>
                </c:pt>
                <c:pt idx="7">
                  <c:v>0.53984299999999996</c:v>
                </c:pt>
                <c:pt idx="8">
                  <c:v>0.56013899999999994</c:v>
                </c:pt>
                <c:pt idx="9">
                  <c:v>0.53864000000000001</c:v>
                </c:pt>
                <c:pt idx="10">
                  <c:v>0.76698592999999993</c:v>
                </c:pt>
                <c:pt idx="11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7B-430D-A391-431BEFCE8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89944304"/>
        <c:axId val="1489950064"/>
      </c:barChart>
      <c:catAx>
        <c:axId val="1489944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9950064"/>
        <c:crosses val="autoZero"/>
        <c:auto val="1"/>
        <c:lblAlgn val="ctr"/>
        <c:lblOffset val="100"/>
        <c:noMultiLvlLbl val="0"/>
      </c:catAx>
      <c:valAx>
        <c:axId val="148995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9944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10</xdr:row>
      <xdr:rowOff>28575</xdr:rowOff>
    </xdr:from>
    <xdr:to>
      <xdr:col>10</xdr:col>
      <xdr:colOff>495300</xdr:colOff>
      <xdr:row>26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FE6C5C0-06C1-CFE5-C6C0-1213847B1B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steeadvisors-my.sharepoint.com/personal/ankit_kejriwal_esteeadvisors_com/Documents/Desktop/library/PMS/Data/LA%20Sector%20Allocation.xlsx" TargetMode="External"/><Relationship Id="rId1" Type="http://schemas.openxmlformats.org/officeDocument/2006/relationships/externalLinkPath" Target="https://esteeadvisors-my.sharepoint.com/personal/ankit_kejriwal_esteeadvisors_com/Documents/Desktop/library/PMS/Data/LA%20Sector%20Alloc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4"/>
      <sheetName val="Sector Allocation Summary"/>
      <sheetName val="Sector Allocation"/>
      <sheetName val="Market Cap Allocation"/>
    </sheetNames>
    <sheetDataSet>
      <sheetData sheetId="0" refreshError="1"/>
      <sheetData sheetId="1"/>
      <sheetData sheetId="2">
        <row r="48">
          <cell r="B48" t="str">
            <v>Consumer Staples</v>
          </cell>
          <cell r="C48">
            <v>0.30790000000000001</v>
          </cell>
          <cell r="D48">
            <v>0.1168</v>
          </cell>
          <cell r="E48">
            <v>0.19109999999999999</v>
          </cell>
          <cell r="H48" t="str">
            <v>Consumer Staples</v>
          </cell>
          <cell r="I48">
            <v>0.19350000000000001</v>
          </cell>
          <cell r="J48">
            <v>7.7700000000000005E-2</v>
          </cell>
          <cell r="K48">
            <v>0.1158</v>
          </cell>
        </row>
        <row r="49">
          <cell r="B49" t="str">
            <v>Health Care</v>
          </cell>
          <cell r="C49">
            <v>0.155</v>
          </cell>
          <cell r="D49">
            <v>3.1399999999999997E-2</v>
          </cell>
          <cell r="E49">
            <v>0.1236</v>
          </cell>
          <cell r="H49" t="str">
            <v>Health Care</v>
          </cell>
          <cell r="I49">
            <v>7.3800000000000004E-2</v>
          </cell>
          <cell r="J49">
            <v>5.7799999999999997E-2</v>
          </cell>
          <cell r="K49">
            <v>1.5900000000000001E-2</v>
          </cell>
        </row>
        <row r="50">
          <cell r="B50" t="str">
            <v>Industrials</v>
          </cell>
          <cell r="C50">
            <v>9.0499999999999997E-2</v>
          </cell>
          <cell r="D50">
            <v>5.45E-2</v>
          </cell>
          <cell r="E50">
            <v>3.5999999999999997E-2</v>
          </cell>
          <cell r="H50" t="str">
            <v>Industrials</v>
          </cell>
          <cell r="I50">
            <v>0.11899999999999999</v>
          </cell>
          <cell r="J50">
            <v>0.1154</v>
          </cell>
          <cell r="K50">
            <v>3.5999999999999999E-3</v>
          </cell>
        </row>
        <row r="51">
          <cell r="B51" t="str">
            <v>Consumer Discretionary</v>
          </cell>
          <cell r="C51">
            <v>0.11020000000000001</v>
          </cell>
          <cell r="D51">
            <v>7.3999999999999996E-2</v>
          </cell>
          <cell r="E51">
            <v>3.6299999999999999E-2</v>
          </cell>
          <cell r="H51" t="str">
            <v>Consumer Discretionary</v>
          </cell>
          <cell r="I51">
            <v>0.1275</v>
          </cell>
          <cell r="J51">
            <v>0.115</v>
          </cell>
          <cell r="K51">
            <v>1.2500000000000001E-2</v>
          </cell>
        </row>
        <row r="52">
          <cell r="B52" t="str">
            <v>Financials</v>
          </cell>
          <cell r="C52">
            <v>6.4100000000000004E-2</v>
          </cell>
          <cell r="D52">
            <v>4.53E-2</v>
          </cell>
          <cell r="E52">
            <v>1.89E-2</v>
          </cell>
          <cell r="H52" t="str">
            <v>Financials</v>
          </cell>
          <cell r="I52">
            <v>7.9699999999999993E-2</v>
          </cell>
          <cell r="J52">
            <v>0.2717</v>
          </cell>
          <cell r="K52">
            <v>-0.192</v>
          </cell>
        </row>
        <row r="53">
          <cell r="B53" t="str">
            <v>Information Technology</v>
          </cell>
          <cell r="C53">
            <v>2.5600000000000001E-2</v>
          </cell>
          <cell r="D53">
            <v>1.3299999999999999E-2</v>
          </cell>
          <cell r="E53">
            <v>1.23E-2</v>
          </cell>
          <cell r="H53" t="str">
            <v>Information Technology</v>
          </cell>
          <cell r="I53">
            <v>9.2100000000000001E-2</v>
          </cell>
          <cell r="J53">
            <v>9.9099999999999994E-2</v>
          </cell>
          <cell r="K53">
            <v>-7.0000000000000001E-3</v>
          </cell>
        </row>
        <row r="54">
          <cell r="B54" t="str">
            <v>Energy</v>
          </cell>
          <cell r="C54">
            <v>9.4700000000000006E-2</v>
          </cell>
          <cell r="D54">
            <v>8.5400000000000004E-2</v>
          </cell>
          <cell r="E54">
            <v>9.2999999999999992E-3</v>
          </cell>
          <cell r="H54" t="str">
            <v>Energy</v>
          </cell>
          <cell r="I54">
            <v>0.1166</v>
          </cell>
          <cell r="J54">
            <v>8.14E-2</v>
          </cell>
          <cell r="K54">
            <v>3.5200000000000002E-2</v>
          </cell>
        </row>
        <row r="55">
          <cell r="B55" t="str">
            <v>Materials</v>
          </cell>
          <cell r="C55">
            <v>7.2099999999999997E-2</v>
          </cell>
          <cell r="D55">
            <v>9.4899999999999998E-2</v>
          </cell>
          <cell r="E55">
            <v>-2.2800000000000001E-2</v>
          </cell>
          <cell r="H55" t="str">
            <v>Materials</v>
          </cell>
          <cell r="I55">
            <v>0.13170000000000001</v>
          </cell>
          <cell r="J55">
            <v>9.1300000000000006E-2</v>
          </cell>
          <cell r="K55">
            <v>4.0399999999999998E-2</v>
          </cell>
        </row>
        <row r="56">
          <cell r="B56" t="str">
            <v>Communication Services</v>
          </cell>
          <cell r="C56">
            <v>0</v>
          </cell>
          <cell r="D56">
            <v>9.0800000000000006E-2</v>
          </cell>
          <cell r="E56">
            <v>-9.0800000000000006E-2</v>
          </cell>
          <cell r="H56" t="str">
            <v>Communication Services</v>
          </cell>
          <cell r="I56">
            <v>1.1999999999999999E-3</v>
          </cell>
          <cell r="J56">
            <v>3.27E-2</v>
          </cell>
          <cell r="K56">
            <v>-3.15E-2</v>
          </cell>
        </row>
        <row r="57">
          <cell r="B57" t="str">
            <v>Real Estate</v>
          </cell>
          <cell r="C57">
            <v>1.54E-2</v>
          </cell>
          <cell r="D57">
            <v>0.1159</v>
          </cell>
          <cell r="E57">
            <v>-0.1004</v>
          </cell>
          <cell r="H57" t="str">
            <v>Real Estate</v>
          </cell>
          <cell r="I57">
            <v>0</v>
          </cell>
          <cell r="J57">
            <v>1.2999999999999999E-2</v>
          </cell>
          <cell r="K57">
            <v>-1.2999999999999999E-2</v>
          </cell>
        </row>
        <row r="58">
          <cell r="B58" t="str">
            <v>Utilities</v>
          </cell>
          <cell r="C58">
            <v>6.4399999999999999E-2</v>
          </cell>
          <cell r="D58">
            <v>0.2777</v>
          </cell>
          <cell r="E58">
            <v>-0.21340000000000001</v>
          </cell>
          <cell r="H58" t="str">
            <v>Utilities</v>
          </cell>
          <cell r="I58">
            <v>6.4899999999999999E-2</v>
          </cell>
          <cell r="J58">
            <v>4.4900000000000002E-2</v>
          </cell>
          <cell r="K58">
            <v>0.02</v>
          </cell>
        </row>
        <row r="62">
          <cell r="B62" t="str">
            <v>Consumer Staples</v>
          </cell>
          <cell r="C62">
            <v>0.25979999999999998</v>
          </cell>
          <cell r="D62">
            <v>7.7200000000000005E-2</v>
          </cell>
          <cell r="E62">
            <v>0.18260000000000001</v>
          </cell>
          <cell r="H62" t="str">
            <v>Consumer Staples</v>
          </cell>
          <cell r="I62">
            <v>0.24427358617596373</v>
          </cell>
          <cell r="J62">
            <v>7.8052337489050688E-2</v>
          </cell>
          <cell r="K62">
            <v>0.16622124868691304</v>
          </cell>
        </row>
        <row r="63">
          <cell r="B63" t="str">
            <v>Health Care</v>
          </cell>
          <cell r="C63">
            <v>4.0899999999999999E-2</v>
          </cell>
          <cell r="D63">
            <v>6.0600000000000001E-2</v>
          </cell>
          <cell r="E63">
            <v>-1.9699999999999999E-2</v>
          </cell>
          <cell r="H63" t="str">
            <v>Health Care</v>
          </cell>
          <cell r="I63">
            <v>5.1659019922258187E-2</v>
          </cell>
          <cell r="J63">
            <v>6.0687900414764587E-2</v>
          </cell>
          <cell r="K63">
            <v>-9.0288804925063998E-3</v>
          </cell>
        </row>
        <row r="64">
          <cell r="B64" t="str">
            <v>Industrials</v>
          </cell>
          <cell r="C64">
            <v>0.1091</v>
          </cell>
          <cell r="D64">
            <v>0.1132</v>
          </cell>
          <cell r="E64">
            <v>-4.0000000000000001E-3</v>
          </cell>
          <cell r="H64" t="str">
            <v>Industrials</v>
          </cell>
          <cell r="I64">
            <v>0.12363161450698842</v>
          </cell>
          <cell r="J64">
            <v>0.11115120656566889</v>
          </cell>
          <cell r="K64">
            <v>1.2480407941319535E-2</v>
          </cell>
        </row>
        <row r="65">
          <cell r="B65" t="str">
            <v>Consumer Discretionary</v>
          </cell>
          <cell r="C65">
            <v>0.13900000000000001</v>
          </cell>
          <cell r="D65">
            <v>0.11600000000000001</v>
          </cell>
          <cell r="E65">
            <v>2.3E-2</v>
          </cell>
          <cell r="H65" t="str">
            <v>Consumer Discretionary</v>
          </cell>
          <cell r="I65">
            <v>0.15345540354305606</v>
          </cell>
          <cell r="J65">
            <v>0.11820206524858715</v>
          </cell>
          <cell r="K65">
            <v>3.5253338294468917E-2</v>
          </cell>
        </row>
        <row r="66">
          <cell r="B66" t="str">
            <v>Financials</v>
          </cell>
          <cell r="C66">
            <v>7.9000000000000001E-2</v>
          </cell>
          <cell r="D66">
            <v>0.2707</v>
          </cell>
          <cell r="E66">
            <v>-0.19170000000000001</v>
          </cell>
          <cell r="H66" t="str">
            <v>Financials</v>
          </cell>
          <cell r="I66">
            <v>6.2697523008429581E-2</v>
          </cell>
          <cell r="J66">
            <v>0.27267955233456448</v>
          </cell>
          <cell r="K66">
            <v>-0.20998202932613491</v>
          </cell>
        </row>
        <row r="67">
          <cell r="B67" t="str">
            <v>Information Technology</v>
          </cell>
          <cell r="C67">
            <v>9.0899999999999995E-2</v>
          </cell>
          <cell r="D67">
            <v>0.10100000000000001</v>
          </cell>
          <cell r="E67">
            <v>-1.01E-2</v>
          </cell>
          <cell r="H67" t="str">
            <v>Information Technology</v>
          </cell>
          <cell r="I67">
            <v>6.94454506855713E-2</v>
          </cell>
          <cell r="J67">
            <v>9.6518764857513165E-2</v>
          </cell>
          <cell r="K67">
            <v>-2.7073314171941865E-2</v>
          </cell>
        </row>
        <row r="68">
          <cell r="B68" t="str">
            <v>Energy</v>
          </cell>
          <cell r="C68">
            <v>0.12620000000000001</v>
          </cell>
          <cell r="D68">
            <v>8.1299999999999997E-2</v>
          </cell>
          <cell r="E68">
            <v>4.4900000000000002E-2</v>
          </cell>
          <cell r="H68" t="str">
            <v>Energy</v>
          </cell>
          <cell r="I68">
            <v>0.10340987382880283</v>
          </cell>
          <cell r="J68">
            <v>7.7156531159311634E-2</v>
          </cell>
          <cell r="K68">
            <v>2.6253342669491198E-2</v>
          </cell>
        </row>
        <row r="69">
          <cell r="B69" t="str">
            <v>Materials</v>
          </cell>
          <cell r="C69">
            <v>0.1211</v>
          </cell>
          <cell r="D69">
            <v>8.9700000000000002E-2</v>
          </cell>
          <cell r="E69">
            <v>3.1399999999999997E-2</v>
          </cell>
          <cell r="H69" t="str">
            <v>Materials</v>
          </cell>
          <cell r="I69">
            <v>0.13047057167776113</v>
          </cell>
          <cell r="J69">
            <v>9.3336676101599611E-2</v>
          </cell>
          <cell r="K69">
            <v>3.7133895576161521E-2</v>
          </cell>
        </row>
        <row r="70">
          <cell r="B70" t="str">
            <v>Communication Services</v>
          </cell>
          <cell r="C70">
            <v>1.2999999999999999E-3</v>
          </cell>
          <cell r="D70">
            <v>3.3700000000000001E-2</v>
          </cell>
          <cell r="E70">
            <v>-3.2399999999999998E-2</v>
          </cell>
          <cell r="H70" t="str">
            <v>Communication Services</v>
          </cell>
          <cell r="I70">
            <v>0</v>
          </cell>
          <cell r="J70">
            <v>3.3969722996148206E-2</v>
          </cell>
          <cell r="K70">
            <v>-3.3969722996148206E-2</v>
          </cell>
        </row>
        <row r="71">
          <cell r="B71" t="str">
            <v>Real Estate</v>
          </cell>
          <cell r="C71">
            <v>5.7000000000000002E-3</v>
          </cell>
          <cell r="D71">
            <v>1.2500000000000001E-2</v>
          </cell>
          <cell r="E71">
            <v>-6.7999999999999996E-3</v>
          </cell>
          <cell r="H71" t="str">
            <v>Real Estate</v>
          </cell>
          <cell r="I71">
            <v>4.9512322544513335E-2</v>
          </cell>
          <cell r="J71">
            <v>1.2749829144353159E-2</v>
          </cell>
          <cell r="K71">
            <v>3.6762493400160176E-2</v>
          </cell>
        </row>
        <row r="72">
          <cell r="B72" t="str">
            <v>Utilities</v>
          </cell>
          <cell r="C72">
            <v>2.7E-2</v>
          </cell>
          <cell r="D72">
            <v>4.4200000000000003E-2</v>
          </cell>
          <cell r="E72">
            <v>-1.7100000000000001E-2</v>
          </cell>
          <cell r="H72" t="str">
            <v>Utilities</v>
          </cell>
          <cell r="I72">
            <v>1.1444634106652401E-2</v>
          </cell>
          <cell r="J72">
            <v>4.5495413688438395E-2</v>
          </cell>
          <cell r="K72">
            <v>-3.4050779581785998E-2</v>
          </cell>
        </row>
        <row r="76">
          <cell r="B76" t="str">
            <v>Communication Services</v>
          </cell>
          <cell r="C76">
            <v>0</v>
          </cell>
          <cell r="D76">
            <v>3.3500000000000002E-2</v>
          </cell>
          <cell r="E76">
            <v>-3.3500000000000002E-2</v>
          </cell>
          <cell r="H76" t="str">
            <v>Communication Services</v>
          </cell>
          <cell r="I76">
            <v>1.4E-3</v>
          </cell>
          <cell r="J76">
            <v>3.44E-2</v>
          </cell>
          <cell r="K76">
            <v>-3.3000000000000002E-2</v>
          </cell>
        </row>
        <row r="77">
          <cell r="B77" t="str">
            <v>Consumer Discretionary</v>
          </cell>
          <cell r="C77">
            <v>0.16389999999999999</v>
          </cell>
          <cell r="D77">
            <v>0.1143</v>
          </cell>
          <cell r="E77">
            <v>4.9599999999999998E-2</v>
          </cell>
          <cell r="H77" t="str">
            <v>Consumer Discretionary</v>
          </cell>
          <cell r="I77">
            <v>0.14899999999999999</v>
          </cell>
          <cell r="J77">
            <v>0.11550000000000001</v>
          </cell>
          <cell r="K77">
            <v>3.3599999999999998E-2</v>
          </cell>
        </row>
        <row r="78">
          <cell r="B78" t="str">
            <v>Consumer Staples</v>
          </cell>
          <cell r="C78">
            <v>0.2021</v>
          </cell>
          <cell r="D78">
            <v>7.4899999999999994E-2</v>
          </cell>
          <cell r="E78">
            <v>0.12709999999999999</v>
          </cell>
          <cell r="H78" t="str">
            <v>Consumer Staples</v>
          </cell>
          <cell r="I78">
            <v>0.1958</v>
          </cell>
          <cell r="J78">
            <v>7.3099999999999998E-2</v>
          </cell>
          <cell r="K78">
            <v>0.12280000000000001</v>
          </cell>
        </row>
        <row r="79">
          <cell r="B79" t="str">
            <v>Energy</v>
          </cell>
          <cell r="C79">
            <v>9.5899999999999999E-2</v>
          </cell>
          <cell r="D79">
            <v>7.2999999999999995E-2</v>
          </cell>
          <cell r="E79">
            <v>2.29E-2</v>
          </cell>
          <cell r="H79" t="str">
            <v>Energy</v>
          </cell>
          <cell r="I79">
            <v>8.0600000000000005E-2</v>
          </cell>
          <cell r="J79">
            <v>7.0499999999999993E-2</v>
          </cell>
          <cell r="K79">
            <v>1.01E-2</v>
          </cell>
        </row>
        <row r="80">
          <cell r="B80" t="str">
            <v>Financials</v>
          </cell>
          <cell r="C80">
            <v>9.0499999999999997E-2</v>
          </cell>
          <cell r="D80">
            <v>0.2828</v>
          </cell>
          <cell r="E80">
            <v>-0.1923</v>
          </cell>
          <cell r="H80" t="str">
            <v>Financials</v>
          </cell>
          <cell r="I80">
            <v>0.1171</v>
          </cell>
          <cell r="J80">
            <v>0.2843</v>
          </cell>
          <cell r="K80">
            <v>-0.16719999999999999</v>
          </cell>
        </row>
        <row r="81">
          <cell r="B81" t="str">
            <v>Health Care</v>
          </cell>
          <cell r="C81">
            <v>7.3999999999999996E-2</v>
          </cell>
          <cell r="D81">
            <v>6.3899999999999998E-2</v>
          </cell>
          <cell r="E81">
            <v>1.0200000000000001E-2</v>
          </cell>
          <cell r="H81" t="str">
            <v>Health Care</v>
          </cell>
          <cell r="I81">
            <v>8.77E-2</v>
          </cell>
          <cell r="J81">
            <v>6.2899999999999998E-2</v>
          </cell>
          <cell r="K81">
            <v>2.47E-2</v>
          </cell>
        </row>
        <row r="82">
          <cell r="B82" t="str">
            <v>Industrials</v>
          </cell>
          <cell r="C82">
            <v>0.1265</v>
          </cell>
          <cell r="D82">
            <v>0.11169999999999999</v>
          </cell>
          <cell r="E82">
            <v>1.4800000000000001E-2</v>
          </cell>
          <cell r="H82" t="str">
            <v>Industrials</v>
          </cell>
          <cell r="I82">
            <v>0.1211</v>
          </cell>
          <cell r="J82">
            <v>0.1125</v>
          </cell>
          <cell r="K82">
            <v>8.6E-3</v>
          </cell>
        </row>
        <row r="83">
          <cell r="B83" t="str">
            <v>Information Technology</v>
          </cell>
          <cell r="C83">
            <v>6.9199999999999998E-2</v>
          </cell>
          <cell r="D83">
            <v>9.8100000000000007E-2</v>
          </cell>
          <cell r="E83">
            <v>-2.8899999999999999E-2</v>
          </cell>
          <cell r="H83" t="str">
            <v>Information Technology</v>
          </cell>
          <cell r="I83">
            <v>9.1499999999999998E-2</v>
          </cell>
          <cell r="J83">
            <v>0.1038</v>
          </cell>
          <cell r="K83">
            <v>-1.23E-2</v>
          </cell>
        </row>
        <row r="84">
          <cell r="B84" t="str">
            <v>Materials</v>
          </cell>
          <cell r="C84">
            <v>0.1135</v>
          </cell>
          <cell r="D84">
            <v>9.1899999999999996E-2</v>
          </cell>
          <cell r="E84">
            <v>2.1700000000000001E-2</v>
          </cell>
          <cell r="H84" t="str">
            <v>Materials</v>
          </cell>
          <cell r="I84">
            <v>9.3399999999999997E-2</v>
          </cell>
          <cell r="J84">
            <v>8.9499999999999996E-2</v>
          </cell>
          <cell r="K84">
            <v>4.0000000000000001E-3</v>
          </cell>
        </row>
        <row r="85">
          <cell r="B85" t="str">
            <v>Real Estate</v>
          </cell>
          <cell r="C85">
            <v>5.8299999999999998E-2</v>
          </cell>
          <cell r="D85">
            <v>1.24E-2</v>
          </cell>
          <cell r="E85">
            <v>4.5999999999999999E-2</v>
          </cell>
          <cell r="H85" t="str">
            <v>Real Estate</v>
          </cell>
          <cell r="I85">
            <v>5.5199999999999999E-2</v>
          </cell>
          <cell r="J85">
            <v>1.29E-2</v>
          </cell>
          <cell r="K85">
            <v>4.2299999999999997E-2</v>
          </cell>
        </row>
        <row r="86">
          <cell r="B86" t="str">
            <v>Utilities</v>
          </cell>
          <cell r="C86">
            <v>6.0000000000000001E-3</v>
          </cell>
          <cell r="D86">
            <v>4.3499999999999997E-2</v>
          </cell>
          <cell r="E86">
            <v>-3.7499999999999999E-2</v>
          </cell>
          <cell r="H86" t="str">
            <v>Utilities</v>
          </cell>
          <cell r="I86">
            <v>7.1000000000000004E-3</v>
          </cell>
          <cell r="J86">
            <v>4.0599999999999997E-2</v>
          </cell>
          <cell r="K86">
            <v>-3.3500000000000002E-2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F5957-EF8C-4D1F-8A3D-D0FD470FE824}">
  <dimension ref="B2:N7"/>
  <sheetViews>
    <sheetView showGridLines="0" tabSelected="1" topLeftCell="A10" workbookViewId="0">
      <selection activeCell="M23" sqref="M23"/>
    </sheetView>
  </sheetViews>
  <sheetFormatPr defaultRowHeight="15" x14ac:dyDescent="0.25"/>
  <sheetData>
    <row r="2" spans="2:14" x14ac:dyDescent="0.25">
      <c r="C2" s="33" t="s">
        <v>59</v>
      </c>
      <c r="D2" s="33" t="s">
        <v>60</v>
      </c>
      <c r="E2" s="33" t="s">
        <v>61</v>
      </c>
      <c r="F2" s="33" t="s">
        <v>62</v>
      </c>
      <c r="G2" s="33" t="s">
        <v>63</v>
      </c>
      <c r="H2" s="33" t="s">
        <v>64</v>
      </c>
      <c r="I2" s="33" t="s">
        <v>65</v>
      </c>
      <c r="J2" s="33" t="s">
        <v>66</v>
      </c>
      <c r="K2" s="33" t="s">
        <v>67</v>
      </c>
      <c r="L2" s="33" t="s">
        <v>68</v>
      </c>
      <c r="M2" s="33" t="s">
        <v>69</v>
      </c>
      <c r="N2" s="33" t="s">
        <v>70</v>
      </c>
    </row>
    <row r="3" spans="2:14" x14ac:dyDescent="0.25">
      <c r="B3" t="s">
        <v>9</v>
      </c>
      <c r="C3" s="10">
        <v>0.55610000000000004</v>
      </c>
      <c r="D3" s="10">
        <v>0.22980500000000001</v>
      </c>
      <c r="E3" s="10">
        <v>0</v>
      </c>
      <c r="F3" s="10">
        <v>0</v>
      </c>
      <c r="G3" s="10">
        <v>0.49587444087520599</v>
      </c>
      <c r="H3" s="10">
        <v>0.48827999999999999</v>
      </c>
      <c r="I3" s="10">
        <v>0.48935400000000001</v>
      </c>
      <c r="J3" s="10">
        <v>0.46015699999999998</v>
      </c>
      <c r="K3" s="10">
        <v>0.439861</v>
      </c>
      <c r="L3" s="10">
        <v>0</v>
      </c>
      <c r="M3" s="10">
        <v>0.23301406999999999</v>
      </c>
      <c r="N3" s="10">
        <v>0</v>
      </c>
    </row>
    <row r="4" spans="2:14" x14ac:dyDescent="0.25">
      <c r="B4" t="s">
        <v>47</v>
      </c>
      <c r="C4" s="10">
        <v>0.44400000000000001</v>
      </c>
      <c r="D4" s="10">
        <v>0.45961000000000002</v>
      </c>
      <c r="E4" s="10">
        <v>0.46899999999999997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</row>
    <row r="5" spans="2:14" x14ac:dyDescent="0.25">
      <c r="B5" t="s">
        <v>10</v>
      </c>
      <c r="C5" s="10">
        <v>0</v>
      </c>
      <c r="D5" s="10">
        <v>0</v>
      </c>
      <c r="E5" s="10">
        <v>0</v>
      </c>
      <c r="F5" s="10">
        <v>0.40551839000000001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0.46135999999999999</v>
      </c>
      <c r="M5" s="10">
        <v>0</v>
      </c>
      <c r="N5" s="10">
        <v>0.66</v>
      </c>
    </row>
    <row r="6" spans="2:14" x14ac:dyDescent="0.25">
      <c r="B6" t="s">
        <v>48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</row>
    <row r="7" spans="2:14" x14ac:dyDescent="0.25">
      <c r="B7" t="s">
        <v>11</v>
      </c>
      <c r="C7" s="10">
        <v>0</v>
      </c>
      <c r="D7" s="10">
        <v>0.310585</v>
      </c>
      <c r="E7" s="10">
        <v>0.53099999999999992</v>
      </c>
      <c r="F7" s="10">
        <v>0.59448160999999999</v>
      </c>
      <c r="G7" s="10">
        <v>0.50412555912479295</v>
      </c>
      <c r="H7" s="10">
        <v>0.51171999999999995</v>
      </c>
      <c r="I7" s="10">
        <v>0.51064600000000004</v>
      </c>
      <c r="J7" s="10">
        <v>0.53984299999999996</v>
      </c>
      <c r="K7" s="10">
        <v>0.56013899999999994</v>
      </c>
      <c r="L7" s="10">
        <v>0.53864000000000001</v>
      </c>
      <c r="M7" s="10">
        <v>0.76698592999999993</v>
      </c>
      <c r="N7" s="10">
        <v>0.34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96EF-10B4-4620-B28D-3F4944029E19}">
  <dimension ref="B2:P14"/>
  <sheetViews>
    <sheetView showGridLines="0" workbookViewId="0">
      <selection activeCell="E19" sqref="E19"/>
    </sheetView>
  </sheetViews>
  <sheetFormatPr defaultColWidth="15.7109375" defaultRowHeight="15" x14ac:dyDescent="0.25"/>
  <cols>
    <col min="1" max="1" width="5.7109375" style="2" customWidth="1"/>
    <col min="2" max="2" width="23.140625" style="2" bestFit="1" customWidth="1"/>
    <col min="3" max="3" width="6.7109375" style="2" bestFit="1" customWidth="1"/>
    <col min="4" max="15" width="8.7109375" style="2" customWidth="1"/>
    <col min="16" max="16384" width="15.7109375" style="2"/>
  </cols>
  <sheetData>
    <row r="2" spans="2:16" x14ac:dyDescent="0.25">
      <c r="B2" s="21" t="s">
        <v>58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2:16" s="4" customFormat="1" x14ac:dyDescent="0.25">
      <c r="B3" s="30" t="s">
        <v>12</v>
      </c>
      <c r="C3" s="3"/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3" t="s">
        <v>20</v>
      </c>
      <c r="L3" s="3" t="s">
        <v>21</v>
      </c>
      <c r="M3" s="3" t="s">
        <v>22</v>
      </c>
      <c r="N3" s="3" t="s">
        <v>23</v>
      </c>
      <c r="O3" s="3" t="s">
        <v>24</v>
      </c>
    </row>
    <row r="4" spans="2:16" x14ac:dyDescent="0.25">
      <c r="B4" s="31" t="s">
        <v>25</v>
      </c>
      <c r="C4" s="32" t="s">
        <v>26</v>
      </c>
      <c r="D4" s="5">
        <v>6.1000000000000004E-3</v>
      </c>
      <c r="E4" s="5">
        <v>7.3499999999999996E-2</v>
      </c>
      <c r="F4" s="5">
        <v>7.6999999999999999E-2</v>
      </c>
      <c r="G4" s="6">
        <v>6.5299999999999997E-2</v>
      </c>
      <c r="H4" s="5">
        <v>0.1028</v>
      </c>
      <c r="I4" s="6">
        <v>1.95E-2</v>
      </c>
      <c r="J4" s="6">
        <f>VLOOKUP(B4,'[1]Sector Allocation'!$B$48:$E$58,2,0)</f>
        <v>0</v>
      </c>
      <c r="K4" s="1">
        <f>VLOOKUP(B4,'[1]Sector Allocation'!$H$48:$K$58,2,FALSE)</f>
        <v>1.1999999999999999E-3</v>
      </c>
      <c r="L4" s="1">
        <f>VLOOKUP(B4,'[1]Sector Allocation'!$B$62:$E$72,2,FALSE)</f>
        <v>1.2999999999999999E-3</v>
      </c>
      <c r="M4" s="1">
        <f>VLOOKUP(B4,'[1]Sector Allocation'!$H$62:$K$72,2,FALSE)</f>
        <v>0</v>
      </c>
      <c r="N4" s="1">
        <f>VLOOKUP(B4,'[1]Sector Allocation'!$B$76:$E$86,2,FALSE)</f>
        <v>0</v>
      </c>
      <c r="O4" s="1">
        <f>VLOOKUP(B4,'[1]Sector Allocation'!$H$76:$K$86,2,FALSE)</f>
        <v>1.4E-3</v>
      </c>
      <c r="P4" s="7"/>
    </row>
    <row r="5" spans="2:16" x14ac:dyDescent="0.25">
      <c r="B5" s="31" t="s">
        <v>27</v>
      </c>
      <c r="C5" s="32" t="s">
        <v>28</v>
      </c>
      <c r="D5" s="5">
        <v>6.4899999999999999E-2</v>
      </c>
      <c r="E5" s="5">
        <v>5.96E-2</v>
      </c>
      <c r="F5" s="5">
        <v>3.85E-2</v>
      </c>
      <c r="G5" s="6">
        <v>4.6399999999999997E-2</v>
      </c>
      <c r="H5" s="5">
        <v>4.9200000000000001E-2</v>
      </c>
      <c r="I5" s="6">
        <v>4.2799999999999998E-2</v>
      </c>
      <c r="J5" s="6">
        <f>VLOOKUP(B5,'[1]Sector Allocation'!$B$48:$E$58,2,0)</f>
        <v>0.11020000000000001</v>
      </c>
      <c r="K5" s="1">
        <f>VLOOKUP(B5,'[1]Sector Allocation'!$H$48:$K$58,2,FALSE)</f>
        <v>0.1275</v>
      </c>
      <c r="L5" s="1">
        <f>VLOOKUP(B5,'[1]Sector Allocation'!$B$62:$E$72,2,FALSE)</f>
        <v>0.13900000000000001</v>
      </c>
      <c r="M5" s="1">
        <f>VLOOKUP(B5,'[1]Sector Allocation'!$H$62:$K$72,2,FALSE)</f>
        <v>0.15345540354305606</v>
      </c>
      <c r="N5" s="1">
        <f>VLOOKUP(B5,'[1]Sector Allocation'!$B$76:$E$86,2,FALSE)</f>
        <v>0.16389999999999999</v>
      </c>
      <c r="O5" s="1">
        <f>VLOOKUP(B5,'[1]Sector Allocation'!$H$76:$K$86,2,FALSE)</f>
        <v>0.14899999999999999</v>
      </c>
      <c r="P5" s="7"/>
    </row>
    <row r="6" spans="2:16" x14ac:dyDescent="0.25">
      <c r="B6" s="31" t="s">
        <v>29</v>
      </c>
      <c r="C6" s="32" t="s">
        <v>30</v>
      </c>
      <c r="D6" s="5">
        <v>0.14940000000000001</v>
      </c>
      <c r="E6" s="5">
        <v>0.14180000000000001</v>
      </c>
      <c r="F6" s="5">
        <v>0.11609999999999999</v>
      </c>
      <c r="G6" s="6">
        <v>0.15179999999999999</v>
      </c>
      <c r="H6" s="5">
        <v>0.19059999999999999</v>
      </c>
      <c r="I6" s="6">
        <v>0.1305</v>
      </c>
      <c r="J6" s="6">
        <f>VLOOKUP(B6,'[1]Sector Allocation'!$B$48:$E$58,2,0)</f>
        <v>0.30790000000000001</v>
      </c>
      <c r="K6" s="1">
        <f>VLOOKUP(B6,'[1]Sector Allocation'!$H$48:$K$58,2,FALSE)</f>
        <v>0.19350000000000001</v>
      </c>
      <c r="L6" s="1">
        <f>VLOOKUP(B6,'[1]Sector Allocation'!$B$62:$E$72,2,FALSE)</f>
        <v>0.25979999999999998</v>
      </c>
      <c r="M6" s="1">
        <f>VLOOKUP(B6,'[1]Sector Allocation'!$H$62:$K$72,2,FALSE)</f>
        <v>0.24427358617596373</v>
      </c>
      <c r="N6" s="1">
        <f>VLOOKUP(B6,'[1]Sector Allocation'!$B$76:$E$86,2,FALSE)</f>
        <v>0.2021</v>
      </c>
      <c r="O6" s="1">
        <f>VLOOKUP(B6,'[1]Sector Allocation'!$H$76:$K$86,2,FALSE)</f>
        <v>0.1958</v>
      </c>
      <c r="P6" s="7"/>
    </row>
    <row r="7" spans="2:16" x14ac:dyDescent="0.25">
      <c r="B7" s="31" t="s">
        <v>31</v>
      </c>
      <c r="C7" s="32" t="s">
        <v>32</v>
      </c>
      <c r="D7" s="5">
        <v>4.1200000000000001E-2</v>
      </c>
      <c r="E7" s="5">
        <v>6.0000000000000001E-3</v>
      </c>
      <c r="F7" s="5">
        <v>0</v>
      </c>
      <c r="G7" s="6">
        <v>0</v>
      </c>
      <c r="H7" s="5">
        <v>1.55E-2</v>
      </c>
      <c r="I7" s="6">
        <v>1.4E-3</v>
      </c>
      <c r="J7" s="6">
        <f>VLOOKUP(B7,'[1]Sector Allocation'!$B$48:$E$58,2,0)</f>
        <v>9.4700000000000006E-2</v>
      </c>
      <c r="K7" s="1">
        <f>VLOOKUP(B7,'[1]Sector Allocation'!$H$48:$K$58,2,FALSE)</f>
        <v>0.1166</v>
      </c>
      <c r="L7" s="1">
        <f>VLOOKUP(B7,'[1]Sector Allocation'!$B$62:$E$72,2,FALSE)</f>
        <v>0.12620000000000001</v>
      </c>
      <c r="M7" s="1">
        <f>VLOOKUP(B7,'[1]Sector Allocation'!$H$62:$K$72,2,FALSE)</f>
        <v>0.10340987382880283</v>
      </c>
      <c r="N7" s="1">
        <f>VLOOKUP(B7,'[1]Sector Allocation'!$B$76:$E$86,2,FALSE)</f>
        <v>9.5899999999999999E-2</v>
      </c>
      <c r="O7" s="1">
        <f>VLOOKUP(B7,'[1]Sector Allocation'!$H$76:$K$86,2,FALSE)</f>
        <v>8.0600000000000005E-2</v>
      </c>
      <c r="P7" s="7"/>
    </row>
    <row r="8" spans="2:16" x14ac:dyDescent="0.25">
      <c r="B8" s="31" t="s">
        <v>33</v>
      </c>
      <c r="C8" s="32" t="s">
        <v>34</v>
      </c>
      <c r="D8" s="5">
        <v>0.152</v>
      </c>
      <c r="E8" s="5">
        <v>0.1113</v>
      </c>
      <c r="F8" s="5">
        <v>8.8300000000000003E-2</v>
      </c>
      <c r="G8" s="6">
        <v>7.8E-2</v>
      </c>
      <c r="H8" s="5">
        <v>8.2600000000000007E-2</v>
      </c>
      <c r="I8" s="6">
        <v>9.3700000000000006E-2</v>
      </c>
      <c r="J8" s="6">
        <f>VLOOKUP(B8,'[1]Sector Allocation'!$B$48:$E$58,2,0)</f>
        <v>6.4100000000000004E-2</v>
      </c>
      <c r="K8" s="1">
        <f>VLOOKUP(B8,'[1]Sector Allocation'!$H$48:$K$58,2,FALSE)</f>
        <v>7.9699999999999993E-2</v>
      </c>
      <c r="L8" s="1">
        <f>VLOOKUP(B8,'[1]Sector Allocation'!$B$62:$E$72,2,FALSE)</f>
        <v>7.9000000000000001E-2</v>
      </c>
      <c r="M8" s="1">
        <f>VLOOKUP(B8,'[1]Sector Allocation'!$H$62:$K$72,2,FALSE)</f>
        <v>6.2697523008429581E-2</v>
      </c>
      <c r="N8" s="1">
        <f>VLOOKUP(B8,'[1]Sector Allocation'!$B$76:$E$86,2,FALSE)</f>
        <v>9.0499999999999997E-2</v>
      </c>
      <c r="O8" s="1">
        <f>VLOOKUP(B8,'[1]Sector Allocation'!$H$76:$K$86,2,FALSE)</f>
        <v>0.1171</v>
      </c>
      <c r="P8" s="7"/>
    </row>
    <row r="9" spans="2:16" x14ac:dyDescent="0.25">
      <c r="B9" s="31" t="s">
        <v>35</v>
      </c>
      <c r="C9" s="32" t="s">
        <v>36</v>
      </c>
      <c r="D9" s="5">
        <v>0.15010000000000001</v>
      </c>
      <c r="E9" s="5">
        <v>0.2087</v>
      </c>
      <c r="F9" s="5">
        <v>0.32690000000000002</v>
      </c>
      <c r="G9" s="6">
        <v>0.33160000000000001</v>
      </c>
      <c r="H9" s="5">
        <v>0.21809999999999999</v>
      </c>
      <c r="I9" s="6">
        <v>0.19589999999999999</v>
      </c>
      <c r="J9" s="6">
        <f>VLOOKUP(B9,'[1]Sector Allocation'!$B$48:$E$58,2,0)</f>
        <v>0.155</v>
      </c>
      <c r="K9" s="1">
        <f>VLOOKUP(B9,'[1]Sector Allocation'!$H$48:$K$58,2,FALSE)</f>
        <v>7.3800000000000004E-2</v>
      </c>
      <c r="L9" s="1">
        <f>VLOOKUP(B9,'[1]Sector Allocation'!$B$62:$E$72,2,FALSE)</f>
        <v>4.0899999999999999E-2</v>
      </c>
      <c r="M9" s="1">
        <f>VLOOKUP(B9,'[1]Sector Allocation'!$H$62:$K$72,2,FALSE)</f>
        <v>5.1659019922258187E-2</v>
      </c>
      <c r="N9" s="1">
        <f>VLOOKUP(B9,'[1]Sector Allocation'!$B$76:$E$86,2,FALSE)</f>
        <v>7.3999999999999996E-2</v>
      </c>
      <c r="O9" s="1">
        <f>VLOOKUP(B9,'[1]Sector Allocation'!$H$76:$K$86,2,FALSE)</f>
        <v>8.77E-2</v>
      </c>
      <c r="P9" s="7"/>
    </row>
    <row r="10" spans="2:16" x14ac:dyDescent="0.25">
      <c r="B10" s="31" t="s">
        <v>37</v>
      </c>
      <c r="C10" s="32" t="s">
        <v>38</v>
      </c>
      <c r="D10" s="5">
        <v>0.13469999999999999</v>
      </c>
      <c r="E10" s="5">
        <v>4.24E-2</v>
      </c>
      <c r="F10" s="5">
        <v>0.10299999999999999</v>
      </c>
      <c r="G10" s="6">
        <v>8.3000000000000001E-3</v>
      </c>
      <c r="H10" s="5">
        <v>0.10290000000000001</v>
      </c>
      <c r="I10" s="6">
        <v>7.5399999999999995E-2</v>
      </c>
      <c r="J10" s="6">
        <f>VLOOKUP(B10,'[1]Sector Allocation'!$B$48:$E$58,2,0)</f>
        <v>9.0499999999999997E-2</v>
      </c>
      <c r="K10" s="1">
        <f>VLOOKUP(B10,'[1]Sector Allocation'!$H$48:$K$58,2,FALSE)</f>
        <v>0.11899999999999999</v>
      </c>
      <c r="L10" s="1">
        <f>VLOOKUP(B10,'[1]Sector Allocation'!$B$62:$E$72,2,FALSE)</f>
        <v>0.1091</v>
      </c>
      <c r="M10" s="1">
        <f>VLOOKUP(B10,'[1]Sector Allocation'!$H$62:$K$72,2,FALSE)</f>
        <v>0.12363161450698842</v>
      </c>
      <c r="N10" s="1">
        <f>VLOOKUP(B10,'[1]Sector Allocation'!$B$76:$E$86,2,FALSE)</f>
        <v>0.1265</v>
      </c>
      <c r="O10" s="1">
        <f>VLOOKUP(B10,'[1]Sector Allocation'!$H$76:$K$86,2,FALSE)</f>
        <v>0.1211</v>
      </c>
      <c r="P10" s="7"/>
    </row>
    <row r="11" spans="2:16" x14ac:dyDescent="0.25">
      <c r="B11" s="31" t="s">
        <v>39</v>
      </c>
      <c r="C11" s="32" t="s">
        <v>40</v>
      </c>
      <c r="D11" s="5">
        <v>0.161</v>
      </c>
      <c r="E11" s="5">
        <v>9.5299999999999996E-2</v>
      </c>
      <c r="F11" s="5">
        <v>4.2500000000000003E-2</v>
      </c>
      <c r="G11" s="6">
        <v>0.1522</v>
      </c>
      <c r="H11" s="5">
        <v>0.13569999999999999</v>
      </c>
      <c r="I11" s="6">
        <v>0.1741</v>
      </c>
      <c r="J11" s="6">
        <f>VLOOKUP(B11,'[1]Sector Allocation'!$B$48:$E$58,2,0)</f>
        <v>2.5600000000000001E-2</v>
      </c>
      <c r="K11" s="1">
        <f>VLOOKUP(B11,'[1]Sector Allocation'!$H$48:$K$58,2,FALSE)</f>
        <v>9.2100000000000001E-2</v>
      </c>
      <c r="L11" s="1">
        <f>VLOOKUP(B11,'[1]Sector Allocation'!$B$62:$E$72,2,FALSE)</f>
        <v>9.0899999999999995E-2</v>
      </c>
      <c r="M11" s="1">
        <f>VLOOKUP(B11,'[1]Sector Allocation'!$H$62:$K$72,2,FALSE)</f>
        <v>6.94454506855713E-2</v>
      </c>
      <c r="N11" s="1">
        <f>VLOOKUP(B11,'[1]Sector Allocation'!$B$76:$E$86,2,FALSE)</f>
        <v>6.9199999999999998E-2</v>
      </c>
      <c r="O11" s="1">
        <f>VLOOKUP(B11,'[1]Sector Allocation'!$H$76:$K$86,2,FALSE)</f>
        <v>9.1499999999999998E-2</v>
      </c>
      <c r="P11" s="7"/>
    </row>
    <row r="12" spans="2:16" x14ac:dyDescent="0.25">
      <c r="B12" s="31" t="s">
        <v>41</v>
      </c>
      <c r="C12" s="32" t="s">
        <v>42</v>
      </c>
      <c r="D12" s="5">
        <v>3.6600000000000001E-2</v>
      </c>
      <c r="E12" s="5">
        <v>1.49E-2</v>
      </c>
      <c r="F12" s="5">
        <v>2.4899999999999999E-2</v>
      </c>
      <c r="G12" s="6">
        <v>1.3599999999999999E-2</v>
      </c>
      <c r="H12" s="5">
        <v>9.5999999999999992E-3</v>
      </c>
      <c r="I12" s="6">
        <v>9.1999999999999998E-3</v>
      </c>
      <c r="J12" s="6">
        <f>VLOOKUP(B12,'[1]Sector Allocation'!$B$48:$E$58,2,0)</f>
        <v>7.2099999999999997E-2</v>
      </c>
      <c r="K12" s="1">
        <f>VLOOKUP(B12,'[1]Sector Allocation'!$H$48:$K$58,2,FALSE)</f>
        <v>0.13170000000000001</v>
      </c>
      <c r="L12" s="1">
        <f>VLOOKUP(B12,'[1]Sector Allocation'!$B$62:$E$72,2,FALSE)</f>
        <v>0.1211</v>
      </c>
      <c r="M12" s="1">
        <f>VLOOKUP(B12,'[1]Sector Allocation'!$H$62:$K$72,2,FALSE)</f>
        <v>0.13047057167776113</v>
      </c>
      <c r="N12" s="1">
        <f>VLOOKUP(B12,'[1]Sector Allocation'!$B$76:$E$86,2,FALSE)</f>
        <v>0.1135</v>
      </c>
      <c r="O12" s="1">
        <f>VLOOKUP(B12,'[1]Sector Allocation'!$H$76:$K$86,2,FALSE)</f>
        <v>9.3399999999999997E-2</v>
      </c>
      <c r="P12" s="7"/>
    </row>
    <row r="13" spans="2:16" x14ac:dyDescent="0.25">
      <c r="B13" s="31" t="s">
        <v>43</v>
      </c>
      <c r="C13" s="32" t="s">
        <v>44</v>
      </c>
      <c r="D13" s="5">
        <v>9.7999999999999997E-3</v>
      </c>
      <c r="E13" s="5">
        <v>0.1018</v>
      </c>
      <c r="F13" s="5">
        <v>0.1128</v>
      </c>
      <c r="G13" s="6">
        <v>8.2900000000000001E-2</v>
      </c>
      <c r="H13" s="5">
        <v>1.89E-2</v>
      </c>
      <c r="I13" s="6">
        <v>0.12959999999999999</v>
      </c>
      <c r="J13" s="6">
        <f>VLOOKUP(B13,'[1]Sector Allocation'!$B$48:$E$58,2,0)</f>
        <v>1.54E-2</v>
      </c>
      <c r="K13" s="1">
        <f>VLOOKUP(B13,'[1]Sector Allocation'!$H$48:$K$58,2,FALSE)</f>
        <v>0</v>
      </c>
      <c r="L13" s="1">
        <f>VLOOKUP(B13,'[1]Sector Allocation'!$B$62:$E$72,2,FALSE)</f>
        <v>5.7000000000000002E-3</v>
      </c>
      <c r="M13" s="1">
        <f>VLOOKUP(B13,'[1]Sector Allocation'!$H$62:$K$72,2,FALSE)</f>
        <v>4.9512322544513335E-2</v>
      </c>
      <c r="N13" s="1">
        <f>VLOOKUP(B13,'[1]Sector Allocation'!$B$76:$E$86,2,FALSE)</f>
        <v>5.8299999999999998E-2</v>
      </c>
      <c r="O13" s="1">
        <f>VLOOKUP(B13,'[1]Sector Allocation'!$H$76:$K$86,2,FALSE)</f>
        <v>5.5199999999999999E-2</v>
      </c>
      <c r="P13" s="7"/>
    </row>
    <row r="14" spans="2:16" x14ac:dyDescent="0.25">
      <c r="B14" s="31" t="s">
        <v>45</v>
      </c>
      <c r="C14" s="32" t="s">
        <v>46</v>
      </c>
      <c r="D14" s="5">
        <v>9.4299999999999995E-2</v>
      </c>
      <c r="E14" s="5">
        <v>0.14460000000000001</v>
      </c>
      <c r="F14" s="5">
        <v>7.0000000000000007E-2</v>
      </c>
      <c r="G14" s="6">
        <v>6.9900000000000004E-2</v>
      </c>
      <c r="H14" s="5">
        <v>7.4099999999999999E-2</v>
      </c>
      <c r="I14" s="6">
        <v>0.12790000000000001</v>
      </c>
      <c r="J14" s="6">
        <f>VLOOKUP(B14,'[1]Sector Allocation'!$B$48:$E$58,2,0)</f>
        <v>6.4399999999999999E-2</v>
      </c>
      <c r="K14" s="1">
        <f>VLOOKUP(B14,'[1]Sector Allocation'!$H$48:$K$58,2,FALSE)</f>
        <v>6.4899999999999999E-2</v>
      </c>
      <c r="L14" s="1">
        <f>VLOOKUP(B14,'[1]Sector Allocation'!$B$62:$E$72,2,FALSE)</f>
        <v>2.7E-2</v>
      </c>
      <c r="M14" s="1">
        <f>VLOOKUP(B14,'[1]Sector Allocation'!$H$62:$K$72,2,FALSE)</f>
        <v>1.1444634106652401E-2</v>
      </c>
      <c r="N14" s="1">
        <f>VLOOKUP(B14,'[1]Sector Allocation'!$B$76:$E$86,2,FALSE)</f>
        <v>6.0000000000000001E-3</v>
      </c>
      <c r="O14" s="1">
        <f>VLOOKUP(B14,'[1]Sector Allocation'!$H$76:$K$86,2,FALSE)</f>
        <v>7.1000000000000004E-3</v>
      </c>
      <c r="P14" s="7"/>
    </row>
  </sheetData>
  <autoFilter ref="B3:N14" xr:uid="{97F1A486-60FE-4B1B-A780-A6F72B6B9BCA}">
    <sortState xmlns:xlrd2="http://schemas.microsoft.com/office/spreadsheetml/2017/richdata2" ref="B4:N14">
      <sortCondition ref="B3:B14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6B633-5935-4E6E-BA4F-891400CD7ACC}">
  <dimension ref="B2:S87"/>
  <sheetViews>
    <sheetView showGridLines="0" topLeftCell="A34" workbookViewId="0">
      <selection activeCell="G54" sqref="G54"/>
    </sheetView>
  </sheetViews>
  <sheetFormatPr defaultRowHeight="15" x14ac:dyDescent="0.25"/>
  <cols>
    <col min="1" max="1" width="5.7109375" style="2" customWidth="1"/>
    <col min="2" max="2" width="12.7109375" style="11" customWidth="1"/>
    <col min="3" max="5" width="12.7109375" style="2" customWidth="1"/>
    <col min="6" max="6" width="5.7109375" style="2" customWidth="1"/>
    <col min="7" max="9" width="12.7109375" style="2" customWidth="1"/>
    <col min="10" max="10" width="5.7109375" style="2" customWidth="1"/>
    <col min="11" max="13" width="12.7109375" style="2" customWidth="1"/>
    <col min="14" max="14" width="5.7109375" style="2" customWidth="1"/>
    <col min="15" max="17" width="12.7109375" style="2" customWidth="1"/>
    <col min="18" max="18" width="6.85546875" style="2" bestFit="1" customWidth="1"/>
    <col min="19" max="19" width="10.85546875" style="2" bestFit="1" customWidth="1"/>
    <col min="20" max="20" width="10.7109375" style="2" bestFit="1" customWidth="1"/>
    <col min="21" max="16384" width="9.140625" style="2"/>
  </cols>
  <sheetData>
    <row r="2" spans="2:17" s="4" customFormat="1" x14ac:dyDescent="0.25">
      <c r="B2" s="23"/>
      <c r="C2" s="21" t="s">
        <v>53</v>
      </c>
      <c r="D2" s="21"/>
      <c r="E2" s="21"/>
      <c r="G2" s="21" t="s">
        <v>54</v>
      </c>
      <c r="H2" s="21"/>
      <c r="I2" s="21"/>
      <c r="K2" s="21" t="s">
        <v>55</v>
      </c>
      <c r="L2" s="21"/>
      <c r="M2" s="21"/>
      <c r="O2" s="21" t="s">
        <v>56</v>
      </c>
      <c r="P2" s="21"/>
      <c r="Q2" s="21"/>
    </row>
    <row r="3" spans="2:17" ht="30" x14ac:dyDescent="0.25">
      <c r="B3" s="12" t="s">
        <v>0</v>
      </c>
      <c r="C3" s="12" t="s">
        <v>2</v>
      </c>
      <c r="D3" s="12" t="s">
        <v>1</v>
      </c>
      <c r="E3" s="12" t="s">
        <v>3</v>
      </c>
      <c r="F3" s="13"/>
      <c r="G3" s="12" t="s">
        <v>2</v>
      </c>
      <c r="H3" s="12" t="s">
        <v>1</v>
      </c>
      <c r="I3" s="12" t="s">
        <v>3</v>
      </c>
      <c r="J3" s="13"/>
      <c r="K3" s="12" t="s">
        <v>2</v>
      </c>
      <c r="L3" s="12" t="s">
        <v>1</v>
      </c>
      <c r="M3" s="12" t="s">
        <v>3</v>
      </c>
      <c r="N3" s="13"/>
      <c r="O3" s="12" t="s">
        <v>2</v>
      </c>
      <c r="P3" s="12" t="s">
        <v>1</v>
      </c>
      <c r="Q3" s="12" t="s">
        <v>3</v>
      </c>
    </row>
    <row r="4" spans="2:17" x14ac:dyDescent="0.25">
      <c r="B4" s="22">
        <v>43831</v>
      </c>
      <c r="C4" s="20">
        <v>5.296482852888721E-2</v>
      </c>
      <c r="D4" s="20">
        <v>-9.9193313184856957E-4</v>
      </c>
      <c r="E4" s="20">
        <v>-1.695778837896366E-2</v>
      </c>
      <c r="G4" s="24">
        <f>100*(1+C4)</f>
        <v>105.29648285288873</v>
      </c>
      <c r="H4" s="24">
        <f>100*(1+D4)</f>
        <v>99.900806686815145</v>
      </c>
      <c r="I4" s="24">
        <f>100*(1+E4)</f>
        <v>98.30422116210363</v>
      </c>
      <c r="K4" s="25">
        <f>MAX(G4)</f>
        <v>105.29648285288873</v>
      </c>
      <c r="L4" s="25">
        <f>MAX(H4)</f>
        <v>99.900806686815145</v>
      </c>
      <c r="M4" s="25">
        <f>MAX(I4)</f>
        <v>98.30422116210363</v>
      </c>
      <c r="O4" s="20">
        <f>G4/K4-1</f>
        <v>0</v>
      </c>
      <c r="P4" s="20">
        <f t="shared" ref="P4:Q4" si="0">H4/L4-1</f>
        <v>0</v>
      </c>
      <c r="Q4" s="20">
        <f t="shared" si="0"/>
        <v>0</v>
      </c>
    </row>
    <row r="5" spans="2:17" x14ac:dyDescent="0.25">
      <c r="B5" s="22">
        <v>43862</v>
      </c>
      <c r="C5" s="20">
        <v>-3.1342987864835373E-2</v>
      </c>
      <c r="D5" s="20">
        <v>-6.4161112581506766E-2</v>
      </c>
      <c r="E5" s="20">
        <v>-6.3563253943705558E-2</v>
      </c>
      <c r="G5" s="24">
        <f t="shared" ref="G5:G36" si="1">G4*(1+C5)</f>
        <v>101.99617646862079</v>
      </c>
      <c r="H5" s="24">
        <f t="shared" ref="H5:H36" si="2">H4*(1+D5)</f>
        <v>93.491059781999056</v>
      </c>
      <c r="I5" s="24">
        <f t="shared" ref="I5:I36" si="3">I4*(1+E5)</f>
        <v>92.055684988638646</v>
      </c>
      <c r="K5" s="25">
        <f>MAX(K4,G5)</f>
        <v>105.29648285288873</v>
      </c>
      <c r="L5" s="25">
        <f>MAX(L4,H5)</f>
        <v>99.900806686815145</v>
      </c>
      <c r="M5" s="25">
        <f>MAX(M4,I5)</f>
        <v>98.30422116210363</v>
      </c>
      <c r="O5" s="20">
        <f>G5/K5-1</f>
        <v>-3.1342987864835359E-2</v>
      </c>
      <c r="P5" s="20">
        <f t="shared" ref="P5" si="4">H5/L5-1</f>
        <v>-6.4161112581506696E-2</v>
      </c>
      <c r="Q5" s="20">
        <f t="shared" ref="Q5" si="5">I5/M5-1</f>
        <v>-6.3563253943705544E-2</v>
      </c>
    </row>
    <row r="6" spans="2:17" x14ac:dyDescent="0.25">
      <c r="B6" s="22">
        <v>43891</v>
      </c>
      <c r="C6" s="20">
        <v>-9.9143240689666914E-2</v>
      </c>
      <c r="D6" s="20">
        <v>-0.23852505473510033</v>
      </c>
      <c r="E6" s="20">
        <v>-0.23246367755038275</v>
      </c>
      <c r="G6" s="24">
        <f t="shared" si="1"/>
        <v>91.883944995566566</v>
      </c>
      <c r="H6" s="24">
        <f t="shared" si="2"/>
        <v>71.191099630255195</v>
      </c>
      <c r="I6" s="24">
        <f t="shared" si="3"/>
        <v>70.656081916760144</v>
      </c>
      <c r="K6" s="25">
        <f t="shared" ref="K6:K63" si="6">MAX(K5,G6)</f>
        <v>105.29648285288873</v>
      </c>
      <c r="L6" s="25">
        <f t="shared" ref="L6:L63" si="7">MAX(L5,H6)</f>
        <v>99.900806686815145</v>
      </c>
      <c r="M6" s="25">
        <f t="shared" ref="M6:M63" si="8">MAX(M5,I6)</f>
        <v>98.30422116210363</v>
      </c>
      <c r="O6" s="20">
        <f t="shared" ref="O6:O63" si="9">G6/K6-1</f>
        <v>-0.12737878316468576</v>
      </c>
      <c r="P6" s="20">
        <f t="shared" ref="P6:P63" si="10">H6/L6-1</f>
        <v>-0.28738213442623828</v>
      </c>
      <c r="Q6" s="20">
        <f t="shared" ref="Q6:Q63" si="11">I6/M6-1</f>
        <v>-0.28125078372526557</v>
      </c>
    </row>
    <row r="7" spans="2:17" x14ac:dyDescent="0.25">
      <c r="B7" s="22">
        <v>43922</v>
      </c>
      <c r="C7" s="20">
        <v>0.11279294723099796</v>
      </c>
      <c r="D7" s="20">
        <v>0.14633657720386861</v>
      </c>
      <c r="E7" s="20">
        <v>0.14680003489284982</v>
      </c>
      <c r="G7" s="24">
        <f t="shared" si="1"/>
        <v>102.24780595482741</v>
      </c>
      <c r="H7" s="24">
        <f t="shared" si="2"/>
        <v>81.608961477526336</v>
      </c>
      <c r="I7" s="24">
        <f t="shared" si="3"/>
        <v>81.028397207532578</v>
      </c>
      <c r="K7" s="25">
        <f t="shared" si="6"/>
        <v>105.29648285288873</v>
      </c>
      <c r="L7" s="25">
        <f t="shared" si="7"/>
        <v>99.900806686815145</v>
      </c>
      <c r="M7" s="25">
        <f t="shared" si="8"/>
        <v>98.30422116210363</v>
      </c>
      <c r="O7" s="20">
        <f t="shared" si="9"/>
        <v>-2.8953264301531001E-2</v>
      </c>
      <c r="P7" s="20">
        <f t="shared" si="10"/>
        <v>-0.18310007512384741</v>
      </c>
      <c r="Q7" s="20">
        <f t="shared" si="11"/>
        <v>-0.17573837369692624</v>
      </c>
    </row>
    <row r="8" spans="2:17" x14ac:dyDescent="0.25">
      <c r="B8" s="22">
        <v>43952</v>
      </c>
      <c r="C8" s="20">
        <v>-3.5051866882216311E-3</v>
      </c>
      <c r="D8" s="20">
        <v>-2.3216343991993779E-2</v>
      </c>
      <c r="E8" s="20">
        <v>-2.9508412864227722E-2</v>
      </c>
      <c r="G8" s="24">
        <f t="shared" si="1"/>
        <v>101.88940830649469</v>
      </c>
      <c r="H8" s="24">
        <f t="shared" si="2"/>
        <v>79.714299755034716</v>
      </c>
      <c r="I8" s="24">
        <f t="shared" si="3"/>
        <v>78.637377809006068</v>
      </c>
      <c r="K8" s="25">
        <f t="shared" si="6"/>
        <v>105.29648285288873</v>
      </c>
      <c r="L8" s="25">
        <f t="shared" si="7"/>
        <v>99.900806686815145</v>
      </c>
      <c r="M8" s="25">
        <f t="shared" si="8"/>
        <v>98.30422116210363</v>
      </c>
      <c r="O8" s="20">
        <f t="shared" si="9"/>
        <v>-3.2356964393142285E-2</v>
      </c>
      <c r="P8" s="20">
        <f t="shared" si="10"/>
        <v>-0.20206550478680607</v>
      </c>
      <c r="Q8" s="20">
        <f t="shared" si="11"/>
        <v>-0.2000610260740171</v>
      </c>
    </row>
    <row r="9" spans="2:17" x14ac:dyDescent="0.25">
      <c r="B9" s="22">
        <v>43983</v>
      </c>
      <c r="C9" s="20">
        <v>5.0799999999999998E-2</v>
      </c>
      <c r="D9" s="20">
        <v>8.3027045572268449E-2</v>
      </c>
      <c r="E9" s="20">
        <v>7.6617601722236986E-2</v>
      </c>
      <c r="G9" s="24">
        <f t="shared" si="1"/>
        <v>107.06539024846461</v>
      </c>
      <c r="H9" s="24">
        <f t="shared" si="2"/>
        <v>86.332742553557438</v>
      </c>
      <c r="I9" s="24">
        <f t="shared" si="3"/>
        <v>84.662385102457577</v>
      </c>
      <c r="K9" s="25">
        <f t="shared" si="6"/>
        <v>107.06539024846461</v>
      </c>
      <c r="L9" s="25">
        <f t="shared" si="7"/>
        <v>99.900806686815145</v>
      </c>
      <c r="M9" s="25">
        <f t="shared" si="8"/>
        <v>98.30422116210363</v>
      </c>
      <c r="O9" s="20">
        <f t="shared" si="9"/>
        <v>0</v>
      </c>
      <c r="P9" s="20">
        <f t="shared" si="10"/>
        <v>-0.13581536108905523</v>
      </c>
      <c r="Q9" s="20">
        <f t="shared" si="11"/>
        <v>-0.13877162036766122</v>
      </c>
    </row>
    <row r="10" spans="2:17" x14ac:dyDescent="0.25">
      <c r="B10" s="22">
        <v>44013</v>
      </c>
      <c r="C10" s="20">
        <v>7.8700000000000006E-2</v>
      </c>
      <c r="D10" s="20">
        <v>7.0969789702871489E-2</v>
      </c>
      <c r="E10" s="20">
        <v>7.4873084128478692E-2</v>
      </c>
      <c r="G10" s="24">
        <f t="shared" si="1"/>
        <v>115.49143646101878</v>
      </c>
      <c r="H10" s="24">
        <f t="shared" si="2"/>
        <v>92.459759137055542</v>
      </c>
      <c r="I10" s="24">
        <f t="shared" si="3"/>
        <v>91.001318984751535</v>
      </c>
      <c r="K10" s="25">
        <f t="shared" si="6"/>
        <v>115.49143646101878</v>
      </c>
      <c r="L10" s="25">
        <f t="shared" si="7"/>
        <v>99.900806686815145</v>
      </c>
      <c r="M10" s="25">
        <f t="shared" si="8"/>
        <v>98.30422116210363</v>
      </c>
      <c r="O10" s="20">
        <f t="shared" si="9"/>
        <v>0</v>
      </c>
      <c r="P10" s="20">
        <f t="shared" si="10"/>
        <v>-7.4484359001093736E-2</v>
      </c>
      <c r="Q10" s="20">
        <f t="shared" si="11"/>
        <v>-7.4288795445615841E-2</v>
      </c>
    </row>
    <row r="11" spans="2:17" x14ac:dyDescent="0.25">
      <c r="B11" s="22">
        <v>44044</v>
      </c>
      <c r="C11" s="20">
        <v>5.2699999999999997E-2</v>
      </c>
      <c r="D11" s="20">
        <v>3.9082787917092493E-2</v>
      </c>
      <c r="E11" s="20">
        <v>2.8360628349791552E-2</v>
      </c>
      <c r="G11" s="24">
        <f t="shared" si="1"/>
        <v>121.57783516251446</v>
      </c>
      <c r="H11" s="24">
        <f t="shared" si="2"/>
        <v>96.073344294274534</v>
      </c>
      <c r="I11" s="24">
        <f t="shared" si="3"/>
        <v>93.582173571818899</v>
      </c>
      <c r="K11" s="25">
        <f t="shared" si="6"/>
        <v>121.57783516251446</v>
      </c>
      <c r="L11" s="25">
        <f t="shared" si="7"/>
        <v>99.900806686815145</v>
      </c>
      <c r="M11" s="25">
        <f t="shared" si="8"/>
        <v>98.30422116210363</v>
      </c>
      <c r="O11" s="20">
        <f t="shared" si="9"/>
        <v>0</v>
      </c>
      <c r="P11" s="20">
        <f t="shared" si="10"/>
        <v>-3.8312627489981543E-2</v>
      </c>
      <c r="Q11" s="20">
        <f t="shared" si="11"/>
        <v>-4.8035044014011152E-2</v>
      </c>
    </row>
    <row r="12" spans="2:17" x14ac:dyDescent="0.25">
      <c r="B12" s="22">
        <v>44075</v>
      </c>
      <c r="C12" s="20">
        <v>0.1071</v>
      </c>
      <c r="D12" s="20">
        <v>-2.16669604151256E-3</v>
      </c>
      <c r="E12" s="20">
        <v>-1.2289791437980306E-2</v>
      </c>
      <c r="G12" s="24">
        <f t="shared" si="1"/>
        <v>134.59882130841976</v>
      </c>
      <c r="H12" s="24">
        <f t="shared" si="2"/>
        <v>95.865182559497256</v>
      </c>
      <c r="I12" s="24">
        <f t="shared" si="3"/>
        <v>92.432068176308377</v>
      </c>
      <c r="K12" s="25">
        <f t="shared" si="6"/>
        <v>134.59882130841976</v>
      </c>
      <c r="L12" s="25">
        <f t="shared" si="7"/>
        <v>99.900806686815145</v>
      </c>
      <c r="M12" s="25">
        <f t="shared" si="8"/>
        <v>98.30422116210363</v>
      </c>
      <c r="O12" s="20">
        <f t="shared" si="9"/>
        <v>0</v>
      </c>
      <c r="P12" s="20">
        <f t="shared" si="10"/>
        <v>-4.0396311713171706E-2</v>
      </c>
      <c r="Q12" s="20">
        <f t="shared" si="11"/>
        <v>-5.9734494779345004E-2</v>
      </c>
    </row>
    <row r="13" spans="2:17" x14ac:dyDescent="0.25">
      <c r="B13" s="22">
        <v>44105</v>
      </c>
      <c r="C13" s="20">
        <v>-1.9400000000000001E-2</v>
      </c>
      <c r="D13" s="20">
        <v>2.6048451713774137E-2</v>
      </c>
      <c r="E13" s="20">
        <v>3.5105422958777721E-2</v>
      </c>
      <c r="G13" s="24">
        <f t="shared" si="1"/>
        <v>131.98760417503641</v>
      </c>
      <c r="H13" s="24">
        <f t="shared" si="2"/>
        <v>98.362322138430471</v>
      </c>
      <c r="I13" s="24">
        <f t="shared" si="3"/>
        <v>95.676935024592254</v>
      </c>
      <c r="K13" s="25">
        <f t="shared" si="6"/>
        <v>134.59882130841976</v>
      </c>
      <c r="L13" s="25">
        <f t="shared" si="7"/>
        <v>99.900806686815145</v>
      </c>
      <c r="M13" s="25">
        <f t="shared" si="8"/>
        <v>98.30422116210363</v>
      </c>
      <c r="O13" s="20">
        <f t="shared" si="9"/>
        <v>-1.9400000000000084E-2</v>
      </c>
      <c r="P13" s="20">
        <f t="shared" si="10"/>
        <v>-1.5400121374472553E-2</v>
      </c>
      <c r="Q13" s="20">
        <f t="shared" si="11"/>
        <v>-2.6726076525025122E-2</v>
      </c>
    </row>
    <row r="14" spans="2:17" x14ac:dyDescent="0.25">
      <c r="B14" s="22">
        <v>44136</v>
      </c>
      <c r="C14" s="20">
        <v>3.9699999999999999E-2</v>
      </c>
      <c r="D14" s="20">
        <v>0.11775819289546299</v>
      </c>
      <c r="E14" s="20">
        <v>0.11394128358414082</v>
      </c>
      <c r="G14" s="24">
        <f t="shared" si="1"/>
        <v>137.22751206078536</v>
      </c>
      <c r="H14" s="24">
        <f t="shared" si="2"/>
        <v>109.94529144245344</v>
      </c>
      <c r="I14" s="24">
        <f t="shared" si="3"/>
        <v>106.57848781069075</v>
      </c>
      <c r="K14" s="25">
        <f t="shared" si="6"/>
        <v>137.22751206078536</v>
      </c>
      <c r="L14" s="25">
        <f t="shared" si="7"/>
        <v>109.94529144245344</v>
      </c>
      <c r="M14" s="25">
        <f t="shared" si="8"/>
        <v>106.57848781069075</v>
      </c>
      <c r="O14" s="20">
        <f t="shared" si="9"/>
        <v>0</v>
      </c>
      <c r="P14" s="20">
        <f t="shared" si="10"/>
        <v>0</v>
      </c>
      <c r="Q14" s="20">
        <f t="shared" si="11"/>
        <v>0</v>
      </c>
    </row>
    <row r="15" spans="2:17" x14ac:dyDescent="0.25">
      <c r="B15" s="22">
        <v>44166</v>
      </c>
      <c r="C15" s="20">
        <v>5.8099999999999999E-2</v>
      </c>
      <c r="D15" s="20">
        <v>7.6994570244785981E-2</v>
      </c>
      <c r="E15" s="20">
        <v>7.8094217342190325E-2</v>
      </c>
      <c r="G15" s="24">
        <f t="shared" si="1"/>
        <v>145.200430511517</v>
      </c>
      <c r="H15" s="24">
        <f t="shared" si="2"/>
        <v>118.4104819075029</v>
      </c>
      <c r="I15" s="24">
        <f t="shared" si="3"/>
        <v>114.90165140178081</v>
      </c>
      <c r="K15" s="25">
        <f t="shared" si="6"/>
        <v>145.200430511517</v>
      </c>
      <c r="L15" s="25">
        <f t="shared" si="7"/>
        <v>118.4104819075029</v>
      </c>
      <c r="M15" s="25">
        <f t="shared" si="8"/>
        <v>114.90165140178081</v>
      </c>
      <c r="O15" s="20">
        <f t="shared" si="9"/>
        <v>0</v>
      </c>
      <c r="P15" s="20">
        <f t="shared" si="10"/>
        <v>0</v>
      </c>
      <c r="Q15" s="20">
        <f t="shared" si="11"/>
        <v>0</v>
      </c>
    </row>
    <row r="16" spans="2:17" x14ac:dyDescent="0.25">
      <c r="B16" s="22">
        <v>44197</v>
      </c>
      <c r="C16" s="20">
        <v>5.0000000000000001E-4</v>
      </c>
      <c r="D16" s="20">
        <v>-1.7485840853676531E-2</v>
      </c>
      <c r="E16" s="20">
        <v>-2.4828794678777667E-2</v>
      </c>
      <c r="G16" s="24">
        <f t="shared" si="1"/>
        <v>145.27303072677276</v>
      </c>
      <c r="H16" s="24">
        <f t="shared" si="2"/>
        <v>116.33997506546116</v>
      </c>
      <c r="I16" s="24">
        <f t="shared" si="3"/>
        <v>112.04878189087351</v>
      </c>
      <c r="K16" s="25">
        <f t="shared" si="6"/>
        <v>145.27303072677276</v>
      </c>
      <c r="L16" s="25">
        <f t="shared" si="7"/>
        <v>118.4104819075029</v>
      </c>
      <c r="M16" s="25">
        <f t="shared" si="8"/>
        <v>114.90165140178081</v>
      </c>
      <c r="O16" s="20">
        <f t="shared" si="9"/>
        <v>0</v>
      </c>
      <c r="P16" s="20">
        <f t="shared" si="10"/>
        <v>-1.7485840853676549E-2</v>
      </c>
      <c r="Q16" s="20">
        <f t="shared" si="11"/>
        <v>-2.4828794678777633E-2</v>
      </c>
    </row>
    <row r="17" spans="2:17" x14ac:dyDescent="0.25">
      <c r="B17" s="22">
        <v>44228</v>
      </c>
      <c r="C17" s="20">
        <v>8.3599999999999994E-2</v>
      </c>
      <c r="D17" s="20">
        <v>7.9334142331300803E-2</v>
      </c>
      <c r="E17" s="20">
        <v>6.5608818740557059E-2</v>
      </c>
      <c r="G17" s="24">
        <f t="shared" si="1"/>
        <v>157.41785609553094</v>
      </c>
      <c r="H17" s="24">
        <f t="shared" si="2"/>
        <v>125.56970720612443</v>
      </c>
      <c r="I17" s="24">
        <f t="shared" si="3"/>
        <v>119.40017011205204</v>
      </c>
      <c r="K17" s="25">
        <f t="shared" si="6"/>
        <v>157.41785609553094</v>
      </c>
      <c r="L17" s="25">
        <f t="shared" si="7"/>
        <v>125.56970720612443</v>
      </c>
      <c r="M17" s="25">
        <f t="shared" si="8"/>
        <v>119.40017011205204</v>
      </c>
      <c r="O17" s="20">
        <f t="shared" si="9"/>
        <v>0</v>
      </c>
      <c r="P17" s="20">
        <f t="shared" si="10"/>
        <v>0</v>
      </c>
      <c r="Q17" s="20">
        <f t="shared" si="11"/>
        <v>0</v>
      </c>
    </row>
    <row r="18" spans="2:17" x14ac:dyDescent="0.25">
      <c r="B18" s="22">
        <v>44256</v>
      </c>
      <c r="C18" s="20">
        <v>6.08E-2</v>
      </c>
      <c r="D18" s="20">
        <v>1.27135821826932E-2</v>
      </c>
      <c r="E18" s="20">
        <v>1.1119026233468655E-2</v>
      </c>
      <c r="G18" s="24">
        <f t="shared" si="1"/>
        <v>166.98886174613921</v>
      </c>
      <c r="H18" s="24">
        <f t="shared" si="2"/>
        <v>127.16614799834622</v>
      </c>
      <c r="I18" s="24">
        <f t="shared" si="3"/>
        <v>120.72778373580856</v>
      </c>
      <c r="K18" s="25">
        <f t="shared" si="6"/>
        <v>166.98886174613921</v>
      </c>
      <c r="L18" s="25">
        <f t="shared" si="7"/>
        <v>127.16614799834622</v>
      </c>
      <c r="M18" s="25">
        <f t="shared" si="8"/>
        <v>120.72778373580856</v>
      </c>
      <c r="O18" s="20">
        <f t="shared" si="9"/>
        <v>0</v>
      </c>
      <c r="P18" s="20">
        <f t="shared" si="10"/>
        <v>0</v>
      </c>
      <c r="Q18" s="20">
        <f t="shared" si="11"/>
        <v>0</v>
      </c>
    </row>
    <row r="19" spans="2:17" x14ac:dyDescent="0.25">
      <c r="B19" s="22">
        <v>44287</v>
      </c>
      <c r="C19" s="20">
        <v>4.3200000000000002E-2</v>
      </c>
      <c r="D19" s="20">
        <v>4.74738310062673E-3</v>
      </c>
      <c r="E19" s="20">
        <v>-4.056988434860174E-3</v>
      </c>
      <c r="G19" s="24">
        <f t="shared" si="1"/>
        <v>174.2027805735724</v>
      </c>
      <c r="H19" s="24">
        <f t="shared" si="2"/>
        <v>127.76985442032537</v>
      </c>
      <c r="I19" s="24">
        <f t="shared" si="3"/>
        <v>120.23799251342609</v>
      </c>
      <c r="K19" s="25">
        <f t="shared" si="6"/>
        <v>174.2027805735724</v>
      </c>
      <c r="L19" s="25">
        <f t="shared" si="7"/>
        <v>127.76985442032537</v>
      </c>
      <c r="M19" s="25">
        <f t="shared" si="8"/>
        <v>120.72778373580856</v>
      </c>
      <c r="O19" s="20">
        <f t="shared" si="9"/>
        <v>0</v>
      </c>
      <c r="P19" s="20">
        <f t="shared" si="10"/>
        <v>0</v>
      </c>
      <c r="Q19" s="20">
        <f t="shared" si="11"/>
        <v>-4.0569884348601315E-3</v>
      </c>
    </row>
    <row r="20" spans="2:17" x14ac:dyDescent="0.25">
      <c r="B20" s="22">
        <v>44317</v>
      </c>
      <c r="C20" s="20">
        <v>5.28E-2</v>
      </c>
      <c r="D20" s="20">
        <v>7.0726284729567448E-2</v>
      </c>
      <c r="E20" s="20">
        <v>6.5046373820150147E-2</v>
      </c>
      <c r="G20" s="24">
        <f t="shared" si="1"/>
        <v>183.400687387857</v>
      </c>
      <c r="H20" s="24">
        <f t="shared" si="2"/>
        <v>136.8065415239127</v>
      </c>
      <c r="I20" s="24">
        <f t="shared" si="3"/>
        <v>128.05903792183881</v>
      </c>
      <c r="K20" s="25">
        <f t="shared" si="6"/>
        <v>183.400687387857</v>
      </c>
      <c r="L20" s="25">
        <f t="shared" si="7"/>
        <v>136.8065415239127</v>
      </c>
      <c r="M20" s="25">
        <f t="shared" si="8"/>
        <v>128.05903792183881</v>
      </c>
      <c r="O20" s="20">
        <f t="shared" si="9"/>
        <v>0</v>
      </c>
      <c r="P20" s="20">
        <f t="shared" si="10"/>
        <v>0</v>
      </c>
      <c r="Q20" s="20">
        <f t="shared" si="11"/>
        <v>0</v>
      </c>
    </row>
    <row r="21" spans="2:17" x14ac:dyDescent="0.25">
      <c r="B21" s="22">
        <v>44348</v>
      </c>
      <c r="C21" s="20">
        <v>5.6300000000000003E-2</v>
      </c>
      <c r="D21" s="20">
        <v>2.124742011230844E-2</v>
      </c>
      <c r="E21" s="20">
        <v>8.9008393870165011E-3</v>
      </c>
      <c r="G21" s="24">
        <f t="shared" si="1"/>
        <v>193.72614608779335</v>
      </c>
      <c r="H21" s="24">
        <f t="shared" si="2"/>
        <v>139.71332758578325</v>
      </c>
      <c r="I21" s="24">
        <f t="shared" si="3"/>
        <v>129.19887085043695</v>
      </c>
      <c r="K21" s="25">
        <f t="shared" si="6"/>
        <v>193.72614608779335</v>
      </c>
      <c r="L21" s="25">
        <f t="shared" si="7"/>
        <v>139.71332758578325</v>
      </c>
      <c r="M21" s="25">
        <f t="shared" si="8"/>
        <v>129.19887085043695</v>
      </c>
      <c r="O21" s="20">
        <f t="shared" si="9"/>
        <v>0</v>
      </c>
      <c r="P21" s="20">
        <f t="shared" si="10"/>
        <v>0</v>
      </c>
      <c r="Q21" s="20">
        <f t="shared" si="11"/>
        <v>0</v>
      </c>
    </row>
    <row r="22" spans="2:17" x14ac:dyDescent="0.25">
      <c r="B22" s="22">
        <v>44378</v>
      </c>
      <c r="C22" s="20">
        <v>4.7800000000000002E-2</v>
      </c>
      <c r="D22" s="20">
        <v>1.5245207938901413E-2</v>
      </c>
      <c r="E22" s="20">
        <v>2.6428775880163644E-3</v>
      </c>
      <c r="G22" s="24">
        <f t="shared" si="1"/>
        <v>202.98625587078988</v>
      </c>
      <c r="H22" s="24">
        <f t="shared" si="2"/>
        <v>141.84328631666435</v>
      </c>
      <c r="I22" s="24">
        <f t="shared" si="3"/>
        <v>129.54032765060458</v>
      </c>
      <c r="K22" s="25">
        <f t="shared" si="6"/>
        <v>202.98625587078988</v>
      </c>
      <c r="L22" s="25">
        <f t="shared" si="7"/>
        <v>141.84328631666435</v>
      </c>
      <c r="M22" s="25">
        <f t="shared" si="8"/>
        <v>129.54032765060458</v>
      </c>
      <c r="O22" s="20">
        <f t="shared" si="9"/>
        <v>0</v>
      </c>
      <c r="P22" s="20">
        <f t="shared" si="10"/>
        <v>0</v>
      </c>
      <c r="Q22" s="20">
        <f t="shared" si="11"/>
        <v>0</v>
      </c>
    </row>
    <row r="23" spans="2:17" x14ac:dyDescent="0.25">
      <c r="B23" s="22">
        <v>44409</v>
      </c>
      <c r="C23" s="20">
        <v>2.23E-2</v>
      </c>
      <c r="D23" s="20">
        <v>6.5985401349902634E-2</v>
      </c>
      <c r="E23" s="20">
        <v>8.6858190515160555E-2</v>
      </c>
      <c r="G23" s="24">
        <f t="shared" si="1"/>
        <v>207.51284937670849</v>
      </c>
      <c r="H23" s="24">
        <f t="shared" si="2"/>
        <v>151.20287249305861</v>
      </c>
      <c r="I23" s="24">
        <f t="shared" si="3"/>
        <v>140.79196610907712</v>
      </c>
      <c r="K23" s="25">
        <f t="shared" si="6"/>
        <v>207.51284937670849</v>
      </c>
      <c r="L23" s="25">
        <f t="shared" si="7"/>
        <v>151.20287249305861</v>
      </c>
      <c r="M23" s="25">
        <f t="shared" si="8"/>
        <v>140.79196610907712</v>
      </c>
      <c r="O23" s="20">
        <f t="shared" si="9"/>
        <v>0</v>
      </c>
      <c r="P23" s="20">
        <f t="shared" si="10"/>
        <v>0</v>
      </c>
      <c r="Q23" s="20">
        <f t="shared" si="11"/>
        <v>0</v>
      </c>
    </row>
    <row r="24" spans="2:17" x14ac:dyDescent="0.25">
      <c r="B24" s="22">
        <v>44440</v>
      </c>
      <c r="C24" s="20">
        <v>2.5700000000000001E-2</v>
      </c>
      <c r="D24" s="20">
        <v>3.405021846402545E-2</v>
      </c>
      <c r="E24" s="20">
        <v>2.8364716732235246E-2</v>
      </c>
      <c r="G24" s="24">
        <f t="shared" si="1"/>
        <v>212.84592960568992</v>
      </c>
      <c r="H24" s="24">
        <f t="shared" si="2"/>
        <v>156.35136333383542</v>
      </c>
      <c r="I24" s="24">
        <f t="shared" si="3"/>
        <v>144.78549034593556</v>
      </c>
      <c r="K24" s="25">
        <f t="shared" si="6"/>
        <v>212.84592960568992</v>
      </c>
      <c r="L24" s="25">
        <f t="shared" si="7"/>
        <v>156.35136333383542</v>
      </c>
      <c r="M24" s="25">
        <f t="shared" si="8"/>
        <v>144.78549034593556</v>
      </c>
      <c r="O24" s="20">
        <f t="shared" si="9"/>
        <v>0</v>
      </c>
      <c r="P24" s="20">
        <f t="shared" si="10"/>
        <v>0</v>
      </c>
      <c r="Q24" s="20">
        <f t="shared" si="11"/>
        <v>0</v>
      </c>
    </row>
    <row r="25" spans="2:17" x14ac:dyDescent="0.25">
      <c r="B25" s="22">
        <v>44470</v>
      </c>
      <c r="C25" s="20">
        <v>-1.5E-3</v>
      </c>
      <c r="D25" s="20">
        <v>3.0443547904943627E-3</v>
      </c>
      <c r="E25" s="20">
        <v>3.0366411910444624E-3</v>
      </c>
      <c r="G25" s="24">
        <f t="shared" si="1"/>
        <v>212.52666071128141</v>
      </c>
      <c r="H25" s="24">
        <f t="shared" si="2"/>
        <v>156.82735235580111</v>
      </c>
      <c r="I25" s="24">
        <f t="shared" si="3"/>
        <v>145.2251519297856</v>
      </c>
      <c r="K25" s="25">
        <f t="shared" si="6"/>
        <v>212.84592960568992</v>
      </c>
      <c r="L25" s="25">
        <f t="shared" si="7"/>
        <v>156.82735235580111</v>
      </c>
      <c r="M25" s="25">
        <f t="shared" si="8"/>
        <v>145.2251519297856</v>
      </c>
      <c r="O25" s="20">
        <f t="shared" si="9"/>
        <v>-1.4999999999998348E-3</v>
      </c>
      <c r="P25" s="20">
        <f t="shared" si="10"/>
        <v>0</v>
      </c>
      <c r="Q25" s="20">
        <f t="shared" si="11"/>
        <v>0</v>
      </c>
    </row>
    <row r="26" spans="2:17" x14ac:dyDescent="0.25">
      <c r="B26" s="22">
        <v>44501</v>
      </c>
      <c r="C26" s="20">
        <v>1.7000000000000001E-2</v>
      </c>
      <c r="D26" s="20">
        <v>-2.9036760618644415E-2</v>
      </c>
      <c r="E26" s="20">
        <v>-3.8957878862471852E-2</v>
      </c>
      <c r="G26" s="24">
        <f t="shared" si="1"/>
        <v>216.13961394337318</v>
      </c>
      <c r="H26" s="24">
        <f t="shared" si="2"/>
        <v>152.27359406698992</v>
      </c>
      <c r="I26" s="24">
        <f t="shared" si="3"/>
        <v>139.56748805312094</v>
      </c>
      <c r="K26" s="25">
        <f t="shared" si="6"/>
        <v>216.13961394337318</v>
      </c>
      <c r="L26" s="25">
        <f t="shared" si="7"/>
        <v>156.82735235580111</v>
      </c>
      <c r="M26" s="25">
        <f t="shared" si="8"/>
        <v>145.2251519297856</v>
      </c>
      <c r="O26" s="20">
        <f t="shared" si="9"/>
        <v>0</v>
      </c>
      <c r="P26" s="20">
        <f t="shared" si="10"/>
        <v>-2.9036760618644353E-2</v>
      </c>
      <c r="Q26" s="20">
        <f t="shared" si="11"/>
        <v>-3.8957878862471818E-2</v>
      </c>
    </row>
    <row r="27" spans="2:17" x14ac:dyDescent="0.25">
      <c r="B27" s="22">
        <v>44531</v>
      </c>
      <c r="C27" s="20">
        <v>4.7E-2</v>
      </c>
      <c r="D27" s="20">
        <v>2.359090712968008E-2</v>
      </c>
      <c r="E27" s="20">
        <v>2.1836285270149237E-2</v>
      </c>
      <c r="G27" s="24">
        <f t="shared" si="1"/>
        <v>226.2981757987117</v>
      </c>
      <c r="H27" s="24">
        <f t="shared" si="2"/>
        <v>155.86586628292687</v>
      </c>
      <c r="I27" s="24">
        <f t="shared" si="3"/>
        <v>142.61512353668704</v>
      </c>
      <c r="K27" s="25">
        <f t="shared" si="6"/>
        <v>226.2981757987117</v>
      </c>
      <c r="L27" s="25">
        <f t="shared" si="7"/>
        <v>156.82735235580111</v>
      </c>
      <c r="M27" s="25">
        <f t="shared" si="8"/>
        <v>145.2251519297856</v>
      </c>
      <c r="O27" s="20">
        <f t="shared" si="9"/>
        <v>0</v>
      </c>
      <c r="P27" s="20">
        <f t="shared" si="10"/>
        <v>-6.1308570120655048E-3</v>
      </c>
      <c r="Q27" s="20">
        <f t="shared" si="11"/>
        <v>-1.7972288948683413E-2</v>
      </c>
    </row>
    <row r="28" spans="2:17" x14ac:dyDescent="0.25">
      <c r="B28" s="22">
        <v>44562</v>
      </c>
      <c r="C28" s="20">
        <v>-2.1399999999999999E-2</v>
      </c>
      <c r="D28" s="20">
        <v>-3.7927078021418293E-3</v>
      </c>
      <c r="E28" s="20">
        <v>-8.1825279977876795E-4</v>
      </c>
      <c r="G28" s="24">
        <f t="shared" si="1"/>
        <v>221.45539483661926</v>
      </c>
      <c r="H28" s="24">
        <f t="shared" si="2"/>
        <v>155.27471259578803</v>
      </c>
      <c r="I28" s="24">
        <f t="shared" si="3"/>
        <v>142.49842831256234</v>
      </c>
      <c r="K28" s="25">
        <f t="shared" si="6"/>
        <v>226.2981757987117</v>
      </c>
      <c r="L28" s="25">
        <f t="shared" si="7"/>
        <v>156.82735235580111</v>
      </c>
      <c r="M28" s="25">
        <f t="shared" si="8"/>
        <v>145.2251519297856</v>
      </c>
      <c r="O28" s="20">
        <f t="shared" si="9"/>
        <v>-2.1399999999999975E-2</v>
      </c>
      <c r="P28" s="20">
        <f t="shared" si="10"/>
        <v>-9.9003122649837794E-3</v>
      </c>
      <c r="Q28" s="20">
        <f t="shared" si="11"/>
        <v>-1.8775835872711588E-2</v>
      </c>
    </row>
    <row r="29" spans="2:17" x14ac:dyDescent="0.25">
      <c r="B29" s="22">
        <v>44593</v>
      </c>
      <c r="C29" s="20">
        <v>-7.0000000000000007E-2</v>
      </c>
      <c r="D29" s="20">
        <v>-3.9414138974805113E-2</v>
      </c>
      <c r="E29" s="20">
        <v>-3.1485278131010194E-2</v>
      </c>
      <c r="G29" s="24">
        <f t="shared" si="1"/>
        <v>205.95351719805589</v>
      </c>
      <c r="H29" s="24">
        <f t="shared" si="2"/>
        <v>149.15469349426473</v>
      </c>
      <c r="I29" s="24">
        <f t="shared" si="3"/>
        <v>138.01182566390949</v>
      </c>
      <c r="K29" s="25">
        <f t="shared" si="6"/>
        <v>226.2981757987117</v>
      </c>
      <c r="L29" s="25">
        <f t="shared" si="7"/>
        <v>156.82735235580111</v>
      </c>
      <c r="M29" s="25">
        <f t="shared" si="8"/>
        <v>145.2251519297856</v>
      </c>
      <c r="O29" s="20">
        <f t="shared" si="9"/>
        <v>-8.9902000000000148E-2</v>
      </c>
      <c r="P29" s="20">
        <f t="shared" si="10"/>
        <v>-4.8924238956282839E-2</v>
      </c>
      <c r="Q29" s="20">
        <f t="shared" si="11"/>
        <v>-4.9669951589127237E-2</v>
      </c>
    </row>
    <row r="30" spans="2:17" x14ac:dyDescent="0.25">
      <c r="B30" s="22">
        <v>44621</v>
      </c>
      <c r="C30" s="20">
        <v>6.3600000000000004E-2</v>
      </c>
      <c r="D30" s="20">
        <v>4.2358562461143563E-2</v>
      </c>
      <c r="E30" s="20">
        <v>3.9946051840251427E-2</v>
      </c>
      <c r="G30" s="24">
        <f t="shared" si="1"/>
        <v>219.05216089185225</v>
      </c>
      <c r="H30" s="24">
        <f t="shared" si="2"/>
        <v>155.47267189501426</v>
      </c>
      <c r="I30" s="24">
        <f t="shared" si="3"/>
        <v>143.52485320644777</v>
      </c>
      <c r="K30" s="25">
        <f t="shared" si="6"/>
        <v>226.2981757987117</v>
      </c>
      <c r="L30" s="25">
        <f t="shared" si="7"/>
        <v>156.82735235580111</v>
      </c>
      <c r="M30" s="25">
        <f t="shared" si="8"/>
        <v>145.2251519297856</v>
      </c>
      <c r="O30" s="20">
        <f t="shared" si="9"/>
        <v>-3.2019767200000104E-2</v>
      </c>
      <c r="P30" s="20">
        <f t="shared" si="10"/>
        <v>-8.6380369268329593E-3</v>
      </c>
      <c r="Q30" s="20">
        <f t="shared" si="11"/>
        <v>-1.1708018209957816E-2</v>
      </c>
    </row>
    <row r="31" spans="2:17" x14ac:dyDescent="0.25">
      <c r="B31" s="22">
        <v>44652</v>
      </c>
      <c r="C31" s="20">
        <v>-1E-4</v>
      </c>
      <c r="D31" s="20">
        <v>-5.6878170086170779E-3</v>
      </c>
      <c r="E31" s="20">
        <v>-2.0738916961307818E-2</v>
      </c>
      <c r="G31" s="24">
        <f t="shared" si="1"/>
        <v>219.03025567576307</v>
      </c>
      <c r="H31" s="24">
        <f t="shared" si="2"/>
        <v>154.58837178743465</v>
      </c>
      <c r="I31" s="24">
        <f t="shared" si="3"/>
        <v>140.54830319391536</v>
      </c>
      <c r="K31" s="25">
        <f t="shared" si="6"/>
        <v>226.2981757987117</v>
      </c>
      <c r="L31" s="25">
        <f t="shared" si="7"/>
        <v>156.82735235580111</v>
      </c>
      <c r="M31" s="25">
        <f t="shared" si="8"/>
        <v>145.2251519297856</v>
      </c>
      <c r="O31" s="20">
        <f t="shared" si="9"/>
        <v>-3.2116565223280102E-2</v>
      </c>
      <c r="P31" s="20">
        <f t="shared" si="10"/>
        <v>-1.4276722362096539E-2</v>
      </c>
      <c r="Q31" s="20">
        <f t="shared" si="11"/>
        <v>-3.2204123553827846E-2</v>
      </c>
    </row>
    <row r="32" spans="2:17" x14ac:dyDescent="0.25">
      <c r="B32" s="22">
        <v>44682</v>
      </c>
      <c r="C32" s="20">
        <v>-9.1600000000000001E-2</v>
      </c>
      <c r="D32" s="20">
        <v>-4.1580109825255458E-2</v>
      </c>
      <c r="E32" s="20">
        <v>-3.0287881046978375E-2</v>
      </c>
      <c r="G32" s="24">
        <f t="shared" si="1"/>
        <v>198.96708425586317</v>
      </c>
      <c r="H32" s="24">
        <f t="shared" si="2"/>
        <v>148.1605703108057</v>
      </c>
      <c r="I32" s="24">
        <f t="shared" si="3"/>
        <v>136.29139290542341</v>
      </c>
      <c r="K32" s="25">
        <f t="shared" si="6"/>
        <v>226.2981757987117</v>
      </c>
      <c r="L32" s="25">
        <f t="shared" si="7"/>
        <v>156.82735235580111</v>
      </c>
      <c r="M32" s="25">
        <f t="shared" si="8"/>
        <v>145.2251519297856</v>
      </c>
      <c r="O32" s="20">
        <f t="shared" si="9"/>
        <v>-0.12077468784882761</v>
      </c>
      <c r="P32" s="20">
        <f t="shared" si="10"/>
        <v>-5.5263204503591346E-2</v>
      </c>
      <c r="Q32" s="20">
        <f t="shared" si="11"/>
        <v>-6.1516609937385613E-2</v>
      </c>
    </row>
    <row r="33" spans="2:17" x14ac:dyDescent="0.25">
      <c r="B33" s="22">
        <v>44713</v>
      </c>
      <c r="C33" s="20">
        <v>-5.8099999999999999E-2</v>
      </c>
      <c r="D33" s="20">
        <v>-5.0769058270905026E-2</v>
      </c>
      <c r="E33" s="20">
        <v>-4.849694444528186E-2</v>
      </c>
      <c r="G33" s="24">
        <f t="shared" si="1"/>
        <v>187.40709666059752</v>
      </c>
      <c r="H33" s="24">
        <f t="shared" si="2"/>
        <v>140.63859768324588</v>
      </c>
      <c r="I33" s="24">
        <f t="shared" si="3"/>
        <v>129.68167679531902</v>
      </c>
      <c r="K33" s="25">
        <f t="shared" si="6"/>
        <v>226.2981757987117</v>
      </c>
      <c r="L33" s="25">
        <f t="shared" si="7"/>
        <v>156.82735235580111</v>
      </c>
      <c r="M33" s="25">
        <f t="shared" si="8"/>
        <v>145.2251519297856</v>
      </c>
      <c r="O33" s="20">
        <f t="shared" si="9"/>
        <v>-0.17185767848481082</v>
      </c>
      <c r="P33" s="20">
        <f t="shared" si="10"/>
        <v>-0.10322660192481659</v>
      </c>
      <c r="Q33" s="20">
        <f t="shared" si="11"/>
        <v>-0.10703018676807197</v>
      </c>
    </row>
    <row r="34" spans="2:17" x14ac:dyDescent="0.25">
      <c r="B34" s="22">
        <v>44743</v>
      </c>
      <c r="C34" s="20">
        <v>9.7100000000000006E-2</v>
      </c>
      <c r="D34" s="20">
        <v>9.7570813605388385E-2</v>
      </c>
      <c r="E34" s="20">
        <v>8.7324345305049039E-2</v>
      </c>
      <c r="G34" s="24">
        <f t="shared" si="1"/>
        <v>205.60432574634152</v>
      </c>
      <c r="H34" s="24">
        <f t="shared" si="2"/>
        <v>154.36082008352105</v>
      </c>
      <c r="I34" s="24">
        <f t="shared" si="3"/>
        <v>141.00604431953121</v>
      </c>
      <c r="K34" s="25">
        <f t="shared" si="6"/>
        <v>226.2981757987117</v>
      </c>
      <c r="L34" s="25">
        <f t="shared" si="7"/>
        <v>156.82735235580111</v>
      </c>
      <c r="M34" s="25">
        <f t="shared" si="8"/>
        <v>145.2251519297856</v>
      </c>
      <c r="O34" s="20">
        <f t="shared" si="9"/>
        <v>-9.1445059065686007E-2</v>
      </c>
      <c r="P34" s="20">
        <f t="shared" si="10"/>
        <v>-1.5727691854952264E-2</v>
      </c>
      <c r="Q34" s="20">
        <f t="shared" si="11"/>
        <v>-2.9052182450421959E-2</v>
      </c>
    </row>
    <row r="35" spans="2:17" x14ac:dyDescent="0.25">
      <c r="B35" s="22">
        <v>44774</v>
      </c>
      <c r="C35" s="20">
        <v>4.0899999999999999E-2</v>
      </c>
      <c r="D35" s="20">
        <v>4.8056399906983037E-2</v>
      </c>
      <c r="E35" s="20">
        <v>3.5029796162195988E-2</v>
      </c>
      <c r="G35" s="24">
        <f t="shared" si="1"/>
        <v>214.01354266936687</v>
      </c>
      <c r="H35" s="24">
        <f t="shared" si="2"/>
        <v>161.7788453834246</v>
      </c>
      <c r="I35" s="24">
        <f t="shared" si="3"/>
        <v>145.94545730968196</v>
      </c>
      <c r="K35" s="25">
        <f t="shared" si="6"/>
        <v>226.2981757987117</v>
      </c>
      <c r="L35" s="25">
        <f t="shared" si="7"/>
        <v>161.7788453834246</v>
      </c>
      <c r="M35" s="25">
        <f t="shared" si="8"/>
        <v>145.94545730968196</v>
      </c>
      <c r="O35" s="20">
        <f t="shared" si="9"/>
        <v>-5.4285161981472596E-2</v>
      </c>
      <c r="P35" s="20">
        <f t="shared" si="10"/>
        <v>0</v>
      </c>
      <c r="Q35" s="20">
        <f t="shared" si="11"/>
        <v>0</v>
      </c>
    </row>
    <row r="36" spans="2:17" x14ac:dyDescent="0.25">
      <c r="B36" s="22">
        <v>44805</v>
      </c>
      <c r="C36" s="20">
        <v>7.1999999999999998E-3</v>
      </c>
      <c r="D36" s="20">
        <v>-3.2230041949175725E-2</v>
      </c>
      <c r="E36" s="20">
        <v>-3.7442354146841418E-2</v>
      </c>
      <c r="G36" s="24">
        <f t="shared" si="1"/>
        <v>215.55444017658633</v>
      </c>
      <c r="H36" s="24">
        <f t="shared" si="2"/>
        <v>156.56470641022761</v>
      </c>
      <c r="I36" s="24">
        <f t="shared" si="3"/>
        <v>140.48091581097012</v>
      </c>
      <c r="K36" s="25">
        <f t="shared" si="6"/>
        <v>226.2981757987117</v>
      </c>
      <c r="L36" s="25">
        <f t="shared" si="7"/>
        <v>161.7788453834246</v>
      </c>
      <c r="M36" s="25">
        <f t="shared" si="8"/>
        <v>145.94545730968196</v>
      </c>
      <c r="O36" s="20">
        <f t="shared" si="9"/>
        <v>-4.7476015147739137E-2</v>
      </c>
      <c r="P36" s="20">
        <f t="shared" si="10"/>
        <v>-3.223004194917567E-2</v>
      </c>
      <c r="Q36" s="20">
        <f t="shared" si="11"/>
        <v>-3.7442354146841383E-2</v>
      </c>
    </row>
    <row r="37" spans="2:17" x14ac:dyDescent="0.25">
      <c r="B37" s="22">
        <v>44835</v>
      </c>
      <c r="C37" s="20">
        <v>2.3999999999999998E-3</v>
      </c>
      <c r="D37" s="20">
        <v>4.0880557861326987E-2</v>
      </c>
      <c r="E37" s="20">
        <v>5.3693179325332768E-2</v>
      </c>
      <c r="G37" s="24">
        <f t="shared" ref="G37:G63" si="12">G36*(1+C37)</f>
        <v>216.07177083301013</v>
      </c>
      <c r="H37" s="24">
        <f t="shared" ref="H37:H63" si="13">H36*(1+D37)</f>
        <v>162.9651589496726</v>
      </c>
      <c r="I37" s="24">
        <f t="shared" ref="I37:I63" si="14">I36*(1+E37)</f>
        <v>148.02378281539552</v>
      </c>
      <c r="K37" s="25">
        <f t="shared" si="6"/>
        <v>226.2981757987117</v>
      </c>
      <c r="L37" s="25">
        <f t="shared" si="7"/>
        <v>162.9651589496726</v>
      </c>
      <c r="M37" s="25">
        <f t="shared" si="8"/>
        <v>148.02378281539552</v>
      </c>
      <c r="O37" s="20">
        <f t="shared" si="9"/>
        <v>-4.5189957584093721E-2</v>
      </c>
      <c r="P37" s="20">
        <f t="shared" si="10"/>
        <v>0</v>
      </c>
      <c r="Q37" s="20">
        <f t="shared" si="11"/>
        <v>0</v>
      </c>
    </row>
    <row r="38" spans="2:17" x14ac:dyDescent="0.25">
      <c r="B38" s="22">
        <v>44866</v>
      </c>
      <c r="C38" s="20">
        <v>3.1099999999999999E-2</v>
      </c>
      <c r="D38" s="20">
        <v>3.4622865447737246E-2</v>
      </c>
      <c r="E38" s="20">
        <v>4.1424701035964392E-2</v>
      </c>
      <c r="G38" s="24">
        <f t="shared" si="12"/>
        <v>222.79160290591673</v>
      </c>
      <c r="H38" s="24">
        <f t="shared" si="13"/>
        <v>168.60747972065622</v>
      </c>
      <c r="I38" s="24">
        <f t="shared" si="14"/>
        <v>154.15562376473579</v>
      </c>
      <c r="K38" s="25">
        <f t="shared" si="6"/>
        <v>226.2981757987117</v>
      </c>
      <c r="L38" s="25">
        <f t="shared" si="7"/>
        <v>168.60747972065622</v>
      </c>
      <c r="M38" s="25">
        <f t="shared" si="8"/>
        <v>154.15562376473579</v>
      </c>
      <c r="O38" s="20">
        <f t="shared" si="9"/>
        <v>-1.5495365264959093E-2</v>
      </c>
      <c r="P38" s="20">
        <f t="shared" si="10"/>
        <v>0</v>
      </c>
      <c r="Q38" s="20">
        <f t="shared" si="11"/>
        <v>0</v>
      </c>
    </row>
    <row r="39" spans="2:17" x14ac:dyDescent="0.25">
      <c r="B39" s="22">
        <v>44896</v>
      </c>
      <c r="C39" s="20">
        <v>-2.0400000000000001E-2</v>
      </c>
      <c r="D39" s="20">
        <v>-3.1519047655254089E-2</v>
      </c>
      <c r="E39" s="20">
        <v>-3.4813829574562756E-2</v>
      </c>
      <c r="G39" s="24">
        <f t="shared" si="12"/>
        <v>218.24665420663604</v>
      </c>
      <c r="H39" s="24">
        <f t="shared" si="13"/>
        <v>163.29313253230856</v>
      </c>
      <c r="I39" s="24">
        <f t="shared" si="14"/>
        <v>148.78887615102985</v>
      </c>
      <c r="K39" s="25">
        <f t="shared" si="6"/>
        <v>226.2981757987117</v>
      </c>
      <c r="L39" s="25">
        <f t="shared" si="7"/>
        <v>168.60747972065622</v>
      </c>
      <c r="M39" s="25">
        <f t="shared" si="8"/>
        <v>154.15562376473579</v>
      </c>
      <c r="O39" s="20">
        <f t="shared" si="9"/>
        <v>-3.5579259813553921E-2</v>
      </c>
      <c r="P39" s="20">
        <f t="shared" si="10"/>
        <v>-3.1519047655254151E-2</v>
      </c>
      <c r="Q39" s="20">
        <f t="shared" si="11"/>
        <v>-3.4813829574562805E-2</v>
      </c>
    </row>
    <row r="40" spans="2:17" x14ac:dyDescent="0.25">
      <c r="B40" s="22">
        <v>44927</v>
      </c>
      <c r="C40" s="20">
        <v>-3.2800000000000003E-2</v>
      </c>
      <c r="D40" s="20">
        <v>-3.3360331356022517E-2</v>
      </c>
      <c r="E40" s="20">
        <v>-2.4476258333195132E-2</v>
      </c>
      <c r="G40" s="24">
        <f t="shared" si="12"/>
        <v>211.08816394865838</v>
      </c>
      <c r="H40" s="24">
        <f t="shared" si="13"/>
        <v>157.84561952286785</v>
      </c>
      <c r="I40" s="24">
        <f t="shared" si="14"/>
        <v>145.14708118125148</v>
      </c>
      <c r="K40" s="25">
        <f t="shared" si="6"/>
        <v>226.2981757987117</v>
      </c>
      <c r="L40" s="25">
        <f t="shared" si="7"/>
        <v>168.60747972065622</v>
      </c>
      <c r="M40" s="25">
        <f t="shared" si="8"/>
        <v>154.15562376473579</v>
      </c>
      <c r="O40" s="20">
        <f t="shared" si="9"/>
        <v>-6.7212260091669362E-2</v>
      </c>
      <c r="P40" s="20">
        <f t="shared" si="10"/>
        <v>-6.3827893137471059E-2</v>
      </c>
      <c r="Q40" s="20">
        <f t="shared" si="11"/>
        <v>-5.8437975621523086E-2</v>
      </c>
    </row>
    <row r="41" spans="2:17" x14ac:dyDescent="0.25">
      <c r="B41" s="22">
        <v>44958</v>
      </c>
      <c r="C41" s="20">
        <v>-2.1700000000000001E-2</v>
      </c>
      <c r="D41" s="20">
        <v>-2.7481606791942288E-2</v>
      </c>
      <c r="E41" s="20">
        <v>-2.0280656658447624E-2</v>
      </c>
      <c r="G41" s="24">
        <f t="shared" si="12"/>
        <v>206.50755079097249</v>
      </c>
      <c r="H41" s="24">
        <f t="shared" si="13"/>
        <v>153.50776827330986</v>
      </c>
      <c r="I41" s="24">
        <f t="shared" si="14"/>
        <v>142.2034030628387</v>
      </c>
      <c r="K41" s="25">
        <f t="shared" si="6"/>
        <v>226.2981757987117</v>
      </c>
      <c r="L41" s="25">
        <f t="shared" si="7"/>
        <v>168.60747972065622</v>
      </c>
      <c r="M41" s="25">
        <f t="shared" si="8"/>
        <v>154.15562376473579</v>
      </c>
      <c r="O41" s="20">
        <f t="shared" si="9"/>
        <v>-8.7453754047680077E-2</v>
      </c>
      <c r="P41" s="20">
        <f t="shared" si="10"/>
        <v>-8.9555406867851239E-2</v>
      </c>
      <c r="Q41" s="20">
        <f t="shared" si="11"/>
        <v>-7.7533471760575789E-2</v>
      </c>
    </row>
    <row r="42" spans="2:17" x14ac:dyDescent="0.25">
      <c r="B42" s="22">
        <v>44986</v>
      </c>
      <c r="C42" s="20">
        <v>6.1000000000000004E-3</v>
      </c>
      <c r="D42" s="20">
        <v>3.5635470812040498E-3</v>
      </c>
      <c r="E42" s="20">
        <v>3.2000000000000002E-3</v>
      </c>
      <c r="G42" s="24">
        <f t="shared" si="12"/>
        <v>207.76724685079742</v>
      </c>
      <c r="H42" s="24">
        <f t="shared" si="13"/>
        <v>154.05480043288236</v>
      </c>
      <c r="I42" s="24">
        <f t="shared" si="14"/>
        <v>142.6584539526398</v>
      </c>
      <c r="K42" s="25">
        <f t="shared" si="6"/>
        <v>226.2981757987117</v>
      </c>
      <c r="L42" s="25">
        <f t="shared" si="7"/>
        <v>168.60747972065622</v>
      </c>
      <c r="M42" s="25">
        <f t="shared" si="8"/>
        <v>154.15562376473579</v>
      </c>
      <c r="O42" s="20">
        <f t="shared" si="9"/>
        <v>-8.1887221947370969E-2</v>
      </c>
      <c r="P42" s="20">
        <f t="shared" si="10"/>
        <v>-8.631099469539727E-2</v>
      </c>
      <c r="Q42" s="20">
        <f t="shared" si="11"/>
        <v>-7.4581578870209553E-2</v>
      </c>
    </row>
    <row r="43" spans="2:17" x14ac:dyDescent="0.25">
      <c r="B43" s="22">
        <v>45017</v>
      </c>
      <c r="C43" s="20">
        <v>6.6299999999999998E-2</v>
      </c>
      <c r="D43" s="20">
        <v>4.5861342141277711E-2</v>
      </c>
      <c r="E43" s="20">
        <v>4.0599999999999997E-2</v>
      </c>
      <c r="G43" s="24">
        <f t="shared" si="12"/>
        <v>221.54221531700529</v>
      </c>
      <c r="H43" s="24">
        <f t="shared" si="13"/>
        <v>161.11996034404103</v>
      </c>
      <c r="I43" s="24">
        <f t="shared" si="14"/>
        <v>148.45038718311699</v>
      </c>
      <c r="K43" s="25">
        <f t="shared" si="6"/>
        <v>226.2981757987117</v>
      </c>
      <c r="L43" s="25">
        <f t="shared" si="7"/>
        <v>168.60747972065622</v>
      </c>
      <c r="M43" s="25">
        <f t="shared" si="8"/>
        <v>154.15562376473579</v>
      </c>
      <c r="O43" s="20">
        <f t="shared" si="9"/>
        <v>-2.1016344762481709E-2</v>
      </c>
      <c r="P43" s="20">
        <f t="shared" si="10"/>
        <v>-4.4407990612399195E-2</v>
      </c>
      <c r="Q43" s="20">
        <f t="shared" si="11"/>
        <v>-3.7009590972340023E-2</v>
      </c>
    </row>
    <row r="44" spans="2:17" x14ac:dyDescent="0.25">
      <c r="B44" s="22">
        <v>45047</v>
      </c>
      <c r="C44" s="20">
        <v>5.0900000000000001E-2</v>
      </c>
      <c r="D44" s="20">
        <v>3.78E-2</v>
      </c>
      <c r="E44" s="20">
        <v>2.5999999999999999E-2</v>
      </c>
      <c r="G44" s="24">
        <f t="shared" si="12"/>
        <v>232.81871407664084</v>
      </c>
      <c r="H44" s="24">
        <f t="shared" si="13"/>
        <v>167.21029484504578</v>
      </c>
      <c r="I44" s="24">
        <f t="shared" si="14"/>
        <v>152.31009724987803</v>
      </c>
      <c r="K44" s="25">
        <f t="shared" si="6"/>
        <v>232.81871407664084</v>
      </c>
      <c r="L44" s="25">
        <f t="shared" si="7"/>
        <v>168.60747972065622</v>
      </c>
      <c r="M44" s="25">
        <f t="shared" si="8"/>
        <v>154.15562376473579</v>
      </c>
      <c r="O44" s="20">
        <f t="shared" si="9"/>
        <v>0</v>
      </c>
      <c r="P44" s="20">
        <f t="shared" si="10"/>
        <v>-8.2866126575478205E-3</v>
      </c>
      <c r="Q44" s="20">
        <f t="shared" si="11"/>
        <v>-1.1971840337620887E-2</v>
      </c>
    </row>
    <row r="45" spans="2:17" x14ac:dyDescent="0.25">
      <c r="B45" s="22">
        <v>45078</v>
      </c>
      <c r="C45" s="20">
        <v>3.7900000000000003E-2</v>
      </c>
      <c r="D45" s="20">
        <v>4.2799999999999998E-2</v>
      </c>
      <c r="E45" s="20">
        <v>3.5299999999999998E-2</v>
      </c>
      <c r="G45" s="24">
        <f t="shared" si="12"/>
        <v>241.64254334014555</v>
      </c>
      <c r="H45" s="24">
        <f t="shared" si="13"/>
        <v>174.36689546441374</v>
      </c>
      <c r="I45" s="24">
        <f t="shared" si="14"/>
        <v>157.68664368279872</v>
      </c>
      <c r="K45" s="25">
        <f t="shared" si="6"/>
        <v>241.64254334014555</v>
      </c>
      <c r="L45" s="25">
        <f t="shared" si="7"/>
        <v>174.36689546441374</v>
      </c>
      <c r="M45" s="25">
        <f t="shared" si="8"/>
        <v>157.68664368279872</v>
      </c>
      <c r="O45" s="20">
        <f t="shared" si="9"/>
        <v>0</v>
      </c>
      <c r="P45" s="20">
        <f t="shared" si="10"/>
        <v>0</v>
      </c>
      <c r="Q45" s="20">
        <f t="shared" si="11"/>
        <v>0</v>
      </c>
    </row>
    <row r="46" spans="2:17" x14ac:dyDescent="0.25">
      <c r="B46" s="22">
        <v>45108</v>
      </c>
      <c r="C46" s="20">
        <v>8.1100000000000005E-2</v>
      </c>
      <c r="D46" s="20">
        <v>3.95E-2</v>
      </c>
      <c r="E46" s="20">
        <v>2.9399999999999999E-2</v>
      </c>
      <c r="G46" s="24">
        <f t="shared" si="12"/>
        <v>261.23975360503135</v>
      </c>
      <c r="H46" s="24">
        <f t="shared" si="13"/>
        <v>181.25438783525811</v>
      </c>
      <c r="I46" s="24">
        <f t="shared" si="14"/>
        <v>162.32263100707303</v>
      </c>
      <c r="K46" s="25">
        <f t="shared" si="6"/>
        <v>261.23975360503135</v>
      </c>
      <c r="L46" s="25">
        <f t="shared" si="7"/>
        <v>181.25438783525811</v>
      </c>
      <c r="M46" s="25">
        <f t="shared" si="8"/>
        <v>162.32263100707303</v>
      </c>
      <c r="O46" s="20">
        <f t="shared" si="9"/>
        <v>0</v>
      </c>
      <c r="P46" s="20">
        <f t="shared" si="10"/>
        <v>0</v>
      </c>
      <c r="Q46" s="20">
        <f t="shared" si="11"/>
        <v>0</v>
      </c>
    </row>
    <row r="47" spans="2:17" x14ac:dyDescent="0.25">
      <c r="B47" s="22">
        <v>45139</v>
      </c>
      <c r="C47" s="20">
        <v>4.4400000000000002E-2</v>
      </c>
      <c r="D47" s="20">
        <v>-6.1000000000000004E-3</v>
      </c>
      <c r="E47" s="20">
        <v>-2.53E-2</v>
      </c>
      <c r="G47" s="24">
        <f t="shared" si="12"/>
        <v>272.83879866509477</v>
      </c>
      <c r="H47" s="24">
        <f t="shared" si="13"/>
        <v>180.14873606946304</v>
      </c>
      <c r="I47" s="24">
        <f t="shared" si="14"/>
        <v>158.21586844259409</v>
      </c>
      <c r="K47" s="25">
        <f t="shared" si="6"/>
        <v>272.83879866509477</v>
      </c>
      <c r="L47" s="25">
        <f t="shared" si="7"/>
        <v>181.25438783525811</v>
      </c>
      <c r="M47" s="25">
        <f t="shared" si="8"/>
        <v>162.32263100707303</v>
      </c>
      <c r="O47" s="20">
        <f t="shared" si="9"/>
        <v>0</v>
      </c>
      <c r="P47" s="20">
        <f t="shared" si="10"/>
        <v>-6.0999999999999943E-3</v>
      </c>
      <c r="Q47" s="20">
        <f t="shared" si="11"/>
        <v>-2.5299999999999989E-2</v>
      </c>
    </row>
    <row r="48" spans="2:17" x14ac:dyDescent="0.25">
      <c r="B48" s="22">
        <v>45170</v>
      </c>
      <c r="C48" s="20">
        <v>8.2299999999999998E-2</v>
      </c>
      <c r="D48" s="20">
        <v>2.1100000000000001E-2</v>
      </c>
      <c r="E48" s="20">
        <v>0.02</v>
      </c>
      <c r="G48" s="24">
        <f t="shared" si="12"/>
        <v>295.2934317952321</v>
      </c>
      <c r="H48" s="24">
        <f t="shared" si="13"/>
        <v>183.9498744005287</v>
      </c>
      <c r="I48" s="24">
        <f t="shared" si="14"/>
        <v>161.38018581144598</v>
      </c>
      <c r="K48" s="25">
        <f t="shared" si="6"/>
        <v>295.2934317952321</v>
      </c>
      <c r="L48" s="25">
        <f t="shared" si="7"/>
        <v>183.9498744005287</v>
      </c>
      <c r="M48" s="25">
        <f t="shared" si="8"/>
        <v>162.32263100707303</v>
      </c>
      <c r="O48" s="20">
        <f t="shared" si="9"/>
        <v>0</v>
      </c>
      <c r="P48" s="20">
        <f t="shared" si="10"/>
        <v>0</v>
      </c>
      <c r="Q48" s="20">
        <f t="shared" si="11"/>
        <v>-5.8059999999998668E-3</v>
      </c>
    </row>
    <row r="49" spans="2:17" x14ac:dyDescent="0.25">
      <c r="B49" s="22">
        <v>45200</v>
      </c>
      <c r="C49" s="20">
        <v>-2.6700000000000002E-2</v>
      </c>
      <c r="D49" s="20">
        <v>-2.86E-2</v>
      </c>
      <c r="E49" s="20">
        <v>-2.8400000000000002E-2</v>
      </c>
      <c r="G49" s="24">
        <f t="shared" si="12"/>
        <v>287.40909716629943</v>
      </c>
      <c r="H49" s="24">
        <f t="shared" si="13"/>
        <v>178.68890799267359</v>
      </c>
      <c r="I49" s="24">
        <f t="shared" si="14"/>
        <v>156.79698853440092</v>
      </c>
      <c r="K49" s="25">
        <f t="shared" si="6"/>
        <v>295.2934317952321</v>
      </c>
      <c r="L49" s="25">
        <f t="shared" si="7"/>
        <v>183.9498744005287</v>
      </c>
      <c r="M49" s="25">
        <f t="shared" si="8"/>
        <v>162.32263100707303</v>
      </c>
      <c r="O49" s="20">
        <f t="shared" si="9"/>
        <v>-2.6699999999999835E-2</v>
      </c>
      <c r="P49" s="20">
        <f t="shared" si="10"/>
        <v>-2.8599999999999959E-2</v>
      </c>
      <c r="Q49" s="20">
        <f t="shared" si="11"/>
        <v>-3.4041109599999841E-2</v>
      </c>
    </row>
    <row r="50" spans="2:17" x14ac:dyDescent="0.25">
      <c r="B50" s="22">
        <v>45231</v>
      </c>
      <c r="C50" s="20">
        <v>9.1700000000000004E-2</v>
      </c>
      <c r="D50" s="20">
        <v>7.0599999999999996E-2</v>
      </c>
      <c r="E50" s="20">
        <v>5.5199999999999999E-2</v>
      </c>
      <c r="G50" s="24">
        <f t="shared" si="12"/>
        <v>313.76451137644904</v>
      </c>
      <c r="H50" s="24">
        <f t="shared" si="13"/>
        <v>191.30434489695634</v>
      </c>
      <c r="I50" s="24">
        <f t="shared" si="14"/>
        <v>165.45218230149985</v>
      </c>
      <c r="K50" s="25">
        <f t="shared" si="6"/>
        <v>313.76451137644904</v>
      </c>
      <c r="L50" s="25">
        <f t="shared" si="7"/>
        <v>191.30434489695634</v>
      </c>
      <c r="M50" s="25">
        <f t="shared" si="8"/>
        <v>165.45218230149985</v>
      </c>
      <c r="O50" s="20">
        <f t="shared" si="9"/>
        <v>0</v>
      </c>
      <c r="P50" s="20">
        <f t="shared" si="10"/>
        <v>0</v>
      </c>
      <c r="Q50" s="20">
        <f t="shared" si="11"/>
        <v>0</v>
      </c>
    </row>
    <row r="51" spans="2:17" x14ac:dyDescent="0.25">
      <c r="B51" s="22">
        <v>45261</v>
      </c>
      <c r="C51" s="20">
        <v>9.8199999999999996E-2</v>
      </c>
      <c r="D51" s="20">
        <v>8.0299999999999996E-2</v>
      </c>
      <c r="E51" s="20">
        <v>7.9399999999999998E-2</v>
      </c>
      <c r="G51" s="24">
        <f t="shared" si="12"/>
        <v>344.57618639361635</v>
      </c>
      <c r="H51" s="24">
        <f t="shared" si="13"/>
        <v>206.66608379218195</v>
      </c>
      <c r="I51" s="24">
        <f t="shared" si="14"/>
        <v>178.58908557623892</v>
      </c>
      <c r="K51" s="25">
        <f t="shared" si="6"/>
        <v>344.57618639361635</v>
      </c>
      <c r="L51" s="25">
        <f t="shared" si="7"/>
        <v>206.66608379218195</v>
      </c>
      <c r="M51" s="25">
        <f t="shared" si="8"/>
        <v>178.58908557623892</v>
      </c>
      <c r="O51" s="20">
        <f t="shared" si="9"/>
        <v>0</v>
      </c>
      <c r="P51" s="20">
        <f t="shared" si="10"/>
        <v>0</v>
      </c>
      <c r="Q51" s="20">
        <f t="shared" si="11"/>
        <v>0</v>
      </c>
    </row>
    <row r="52" spans="2:17" x14ac:dyDescent="0.25">
      <c r="B52" s="22">
        <v>45292</v>
      </c>
      <c r="C52" s="20">
        <v>9.9199999999999997E-2</v>
      </c>
      <c r="D52" s="20">
        <v>1.9199999999999998E-2</v>
      </c>
      <c r="E52" s="20">
        <v>-2.9999999999999997E-4</v>
      </c>
      <c r="G52" s="24">
        <f t="shared" si="12"/>
        <v>378.7581440838631</v>
      </c>
      <c r="H52" s="24">
        <f t="shared" si="13"/>
        <v>210.63407260099186</v>
      </c>
      <c r="I52" s="24">
        <f t="shared" si="14"/>
        <v>178.53550885056606</v>
      </c>
      <c r="K52" s="25">
        <f t="shared" si="6"/>
        <v>378.7581440838631</v>
      </c>
      <c r="L52" s="25">
        <f t="shared" si="7"/>
        <v>210.63407260099186</v>
      </c>
      <c r="M52" s="25">
        <f t="shared" si="8"/>
        <v>178.58908557623892</v>
      </c>
      <c r="O52" s="20">
        <f t="shared" si="9"/>
        <v>0</v>
      </c>
      <c r="P52" s="20">
        <f t="shared" si="10"/>
        <v>0</v>
      </c>
      <c r="Q52" s="20">
        <f t="shared" si="11"/>
        <v>-2.9999999999985594E-4</v>
      </c>
    </row>
    <row r="53" spans="2:17" x14ac:dyDescent="0.25">
      <c r="B53" s="22">
        <v>45323</v>
      </c>
      <c r="C53" s="20">
        <v>-1.9699999999999999E-2</v>
      </c>
      <c r="D53" s="20">
        <v>1.66E-2</v>
      </c>
      <c r="E53" s="20">
        <v>1.18E-2</v>
      </c>
      <c r="G53" s="24">
        <f t="shared" si="12"/>
        <v>371.29660864541097</v>
      </c>
      <c r="H53" s="24">
        <f t="shared" si="13"/>
        <v>214.13059820616832</v>
      </c>
      <c r="I53" s="24">
        <f t="shared" si="14"/>
        <v>180.64222785500274</v>
      </c>
      <c r="K53" s="25">
        <f t="shared" si="6"/>
        <v>378.7581440838631</v>
      </c>
      <c r="L53" s="25">
        <f t="shared" si="7"/>
        <v>214.13059820616832</v>
      </c>
      <c r="M53" s="25">
        <f t="shared" si="8"/>
        <v>180.64222785500274</v>
      </c>
      <c r="O53" s="20">
        <f t="shared" si="9"/>
        <v>-1.9700000000000051E-2</v>
      </c>
      <c r="P53" s="20">
        <f t="shared" si="10"/>
        <v>0</v>
      </c>
      <c r="Q53" s="20">
        <f t="shared" si="11"/>
        <v>0</v>
      </c>
    </row>
    <row r="54" spans="2:17" x14ac:dyDescent="0.25">
      <c r="B54" s="22">
        <v>45352</v>
      </c>
      <c r="C54" s="20">
        <v>-1.4E-2</v>
      </c>
      <c r="D54" s="20">
        <v>8.6E-3</v>
      </c>
      <c r="E54" s="20">
        <v>1.5699999999999999E-2</v>
      </c>
      <c r="G54" s="24">
        <f t="shared" si="12"/>
        <v>366.09845612437522</v>
      </c>
      <c r="H54" s="24">
        <f t="shared" si="13"/>
        <v>215.97212135074136</v>
      </c>
      <c r="I54" s="24">
        <f t="shared" si="14"/>
        <v>183.47831083232629</v>
      </c>
      <c r="K54" s="25">
        <f t="shared" si="6"/>
        <v>378.7581440838631</v>
      </c>
      <c r="L54" s="25">
        <f t="shared" si="7"/>
        <v>215.97212135074136</v>
      </c>
      <c r="M54" s="25">
        <f t="shared" si="8"/>
        <v>183.47831083232629</v>
      </c>
      <c r="O54" s="20">
        <f t="shared" si="9"/>
        <v>-3.3424200000000015E-2</v>
      </c>
      <c r="P54" s="20">
        <f t="shared" si="10"/>
        <v>0</v>
      </c>
      <c r="Q54" s="20">
        <f t="shared" si="11"/>
        <v>0</v>
      </c>
    </row>
    <row r="55" spans="2:17" x14ac:dyDescent="0.25">
      <c r="B55" s="22">
        <v>45383</v>
      </c>
      <c r="C55" s="20">
        <v>5.9400000000000001E-2</v>
      </c>
      <c r="D55" s="20">
        <v>3.44E-2</v>
      </c>
      <c r="E55" s="20">
        <v>1.24E-2</v>
      </c>
      <c r="G55" s="24">
        <f t="shared" si="12"/>
        <v>387.84470441816308</v>
      </c>
      <c r="H55" s="24">
        <f t="shared" si="13"/>
        <v>223.40156232520687</v>
      </c>
      <c r="I55" s="24">
        <f t="shared" si="14"/>
        <v>185.75344188664712</v>
      </c>
      <c r="K55" s="25">
        <f t="shared" si="6"/>
        <v>387.84470441816308</v>
      </c>
      <c r="L55" s="25">
        <f t="shared" si="7"/>
        <v>223.40156232520687</v>
      </c>
      <c r="M55" s="25">
        <f t="shared" si="8"/>
        <v>185.75344188664712</v>
      </c>
      <c r="O55" s="20">
        <f t="shared" si="9"/>
        <v>0</v>
      </c>
      <c r="P55" s="20">
        <f t="shared" si="10"/>
        <v>0</v>
      </c>
      <c r="Q55" s="20">
        <f t="shared" si="11"/>
        <v>0</v>
      </c>
    </row>
    <row r="56" spans="2:17" x14ac:dyDescent="0.25">
      <c r="B56" s="22">
        <v>45413</v>
      </c>
      <c r="C56" s="20">
        <v>2.0299999999999999E-2</v>
      </c>
      <c r="D56" s="20">
        <v>8.3000000000000001E-3</v>
      </c>
      <c r="E56" s="20">
        <v>-3.3E-3</v>
      </c>
      <c r="G56" s="24">
        <f t="shared" si="12"/>
        <v>395.71795191785179</v>
      </c>
      <c r="H56" s="24">
        <f t="shared" si="13"/>
        <v>225.25579529250609</v>
      </c>
      <c r="I56" s="24">
        <f t="shared" si="14"/>
        <v>185.1404555284212</v>
      </c>
      <c r="K56" s="25">
        <f t="shared" si="6"/>
        <v>395.71795191785179</v>
      </c>
      <c r="L56" s="25">
        <f t="shared" si="7"/>
        <v>225.25579529250609</v>
      </c>
      <c r="M56" s="25">
        <f t="shared" si="8"/>
        <v>185.75344188664712</v>
      </c>
      <c r="O56" s="20">
        <f t="shared" si="9"/>
        <v>0</v>
      </c>
      <c r="P56" s="20">
        <f t="shared" si="10"/>
        <v>0</v>
      </c>
      <c r="Q56" s="20">
        <f t="shared" si="11"/>
        <v>-3.2999999999999696E-3</v>
      </c>
    </row>
    <row r="57" spans="2:17" x14ac:dyDescent="0.25">
      <c r="B57" s="22">
        <v>45444</v>
      </c>
      <c r="C57" s="20">
        <v>7.8899999999999998E-2</v>
      </c>
      <c r="D57" s="20">
        <v>7.0499999999999993E-2</v>
      </c>
      <c r="E57" s="20">
        <v>6.5699999999999995E-2</v>
      </c>
      <c r="G57" s="24">
        <f t="shared" si="12"/>
        <v>426.94009832417026</v>
      </c>
      <c r="H57" s="24">
        <f t="shared" si="13"/>
        <v>241.13632886062777</v>
      </c>
      <c r="I57" s="24">
        <f t="shared" si="14"/>
        <v>197.3041834566385</v>
      </c>
      <c r="K57" s="25">
        <f t="shared" si="6"/>
        <v>426.94009832417026</v>
      </c>
      <c r="L57" s="25">
        <f t="shared" si="7"/>
        <v>241.13632886062777</v>
      </c>
      <c r="M57" s="25">
        <f t="shared" si="8"/>
        <v>197.3041834566385</v>
      </c>
      <c r="O57" s="20">
        <f t="shared" si="9"/>
        <v>0</v>
      </c>
      <c r="P57" s="20">
        <f t="shared" si="10"/>
        <v>0</v>
      </c>
      <c r="Q57" s="20">
        <f t="shared" si="11"/>
        <v>0</v>
      </c>
    </row>
    <row r="58" spans="2:17" x14ac:dyDescent="0.25">
      <c r="B58" s="22">
        <v>45474</v>
      </c>
      <c r="C58" s="20">
        <v>8.3599999999999994E-2</v>
      </c>
      <c r="D58" s="20">
        <v>4.4400000000000002E-2</v>
      </c>
      <c r="E58" s="20">
        <v>3.9199999999999999E-2</v>
      </c>
      <c r="G58" s="24">
        <f t="shared" si="12"/>
        <v>462.63229054407083</v>
      </c>
      <c r="H58" s="24">
        <f t="shared" si="13"/>
        <v>251.84278186203963</v>
      </c>
      <c r="I58" s="24">
        <f t="shared" si="14"/>
        <v>205.03850744813872</v>
      </c>
      <c r="K58" s="25">
        <f t="shared" si="6"/>
        <v>462.63229054407083</v>
      </c>
      <c r="L58" s="25">
        <f t="shared" si="7"/>
        <v>251.84278186203963</v>
      </c>
      <c r="M58" s="25">
        <f t="shared" si="8"/>
        <v>205.03850744813872</v>
      </c>
      <c r="O58" s="20">
        <f t="shared" si="9"/>
        <v>0</v>
      </c>
      <c r="P58" s="20">
        <f t="shared" si="10"/>
        <v>0</v>
      </c>
      <c r="Q58" s="20">
        <f t="shared" si="11"/>
        <v>0</v>
      </c>
    </row>
    <row r="59" spans="2:17" x14ac:dyDescent="0.25">
      <c r="B59" s="22">
        <v>45505</v>
      </c>
      <c r="C59" s="20">
        <v>7.7999999999999996E-3</v>
      </c>
      <c r="D59" s="20">
        <v>9.5999999999999992E-3</v>
      </c>
      <c r="E59" s="20">
        <v>1.14E-2</v>
      </c>
      <c r="G59" s="24">
        <f t="shared" si="12"/>
        <v>466.24082241031459</v>
      </c>
      <c r="H59" s="24">
        <f t="shared" si="13"/>
        <v>254.26047256791523</v>
      </c>
      <c r="I59" s="24">
        <f t="shared" si="14"/>
        <v>207.37594643304752</v>
      </c>
      <c r="K59" s="25">
        <f t="shared" si="6"/>
        <v>466.24082241031459</v>
      </c>
      <c r="L59" s="25">
        <f t="shared" si="7"/>
        <v>254.26047256791523</v>
      </c>
      <c r="M59" s="25">
        <f t="shared" si="8"/>
        <v>207.37594643304752</v>
      </c>
      <c r="O59" s="20">
        <f t="shared" si="9"/>
        <v>0</v>
      </c>
      <c r="P59" s="20">
        <f t="shared" si="10"/>
        <v>0</v>
      </c>
      <c r="Q59" s="20">
        <f t="shared" si="11"/>
        <v>0</v>
      </c>
    </row>
    <row r="60" spans="2:17" x14ac:dyDescent="0.25">
      <c r="B60" s="22">
        <v>45536</v>
      </c>
      <c r="C60" s="20">
        <v>6.7000000000000002E-3</v>
      </c>
      <c r="D60" s="20">
        <v>2.0899999999999998E-2</v>
      </c>
      <c r="E60" s="20">
        <v>2.2800000000000001E-2</v>
      </c>
      <c r="G60" s="24">
        <f t="shared" si="12"/>
        <v>469.36463592046368</v>
      </c>
      <c r="H60" s="24">
        <f t="shared" si="13"/>
        <v>259.57451644458462</v>
      </c>
      <c r="I60" s="24">
        <f t="shared" si="14"/>
        <v>212.104118011721</v>
      </c>
      <c r="K60" s="25">
        <f t="shared" si="6"/>
        <v>469.36463592046368</v>
      </c>
      <c r="L60" s="25">
        <f t="shared" si="7"/>
        <v>259.57451644458462</v>
      </c>
      <c r="M60" s="25">
        <f t="shared" si="8"/>
        <v>212.104118011721</v>
      </c>
      <c r="O60" s="20">
        <f t="shared" si="9"/>
        <v>0</v>
      </c>
      <c r="P60" s="20">
        <f t="shared" si="10"/>
        <v>0</v>
      </c>
      <c r="Q60" s="20">
        <f t="shared" si="11"/>
        <v>0</v>
      </c>
    </row>
    <row r="61" spans="2:17" x14ac:dyDescent="0.25">
      <c r="B61" s="22">
        <v>45566</v>
      </c>
      <c r="C61" s="20">
        <v>-8.8499999999999995E-2</v>
      </c>
      <c r="D61" s="20">
        <v>-6.4500000000000002E-2</v>
      </c>
      <c r="E61" s="20">
        <v>-6.2199999999999998E-2</v>
      </c>
      <c r="G61" s="24">
        <f t="shared" si="12"/>
        <v>427.82586564150262</v>
      </c>
      <c r="H61" s="24">
        <f t="shared" si="13"/>
        <v>242.83196013390892</v>
      </c>
      <c r="I61" s="24">
        <f t="shared" si="14"/>
        <v>198.91124187139195</v>
      </c>
      <c r="K61" s="25">
        <f t="shared" si="6"/>
        <v>469.36463592046368</v>
      </c>
      <c r="L61" s="25">
        <f t="shared" si="7"/>
        <v>259.57451644458462</v>
      </c>
      <c r="M61" s="25">
        <f t="shared" si="8"/>
        <v>212.104118011721</v>
      </c>
      <c r="O61" s="20">
        <f t="shared" si="9"/>
        <v>-8.8500000000000023E-2</v>
      </c>
      <c r="P61" s="20">
        <f t="shared" si="10"/>
        <v>-6.4500000000000002E-2</v>
      </c>
      <c r="Q61" s="20">
        <f t="shared" si="11"/>
        <v>-6.2200000000000033E-2</v>
      </c>
    </row>
    <row r="62" spans="2:17" x14ac:dyDescent="0.25">
      <c r="B62" s="22">
        <v>45597</v>
      </c>
      <c r="C62" s="20">
        <v>-7.7999999999999996E-3</v>
      </c>
      <c r="D62" s="20">
        <v>5.9999999999999995E-4</v>
      </c>
      <c r="E62" s="20">
        <v>-3.0999999999999999E-3</v>
      </c>
      <c r="G62" s="24">
        <f t="shared" si="12"/>
        <v>424.48882388949886</v>
      </c>
      <c r="H62" s="24">
        <f t="shared" si="13"/>
        <v>242.97765930998926</v>
      </c>
      <c r="I62" s="24">
        <f t="shared" si="14"/>
        <v>198.29461702159062</v>
      </c>
      <c r="K62" s="25">
        <f t="shared" si="6"/>
        <v>469.36463592046368</v>
      </c>
      <c r="L62" s="25">
        <f t="shared" si="7"/>
        <v>259.57451644458462</v>
      </c>
      <c r="M62" s="25">
        <f t="shared" si="8"/>
        <v>212.104118011721</v>
      </c>
      <c r="O62" s="20">
        <f t="shared" si="9"/>
        <v>-9.5609700000000131E-2</v>
      </c>
      <c r="P62" s="20">
        <f t="shared" si="10"/>
        <v>-6.3938700000000015E-2</v>
      </c>
      <c r="Q62" s="20">
        <f t="shared" si="11"/>
        <v>-6.5107180000000042E-2</v>
      </c>
    </row>
    <row r="63" spans="2:17" x14ac:dyDescent="0.25">
      <c r="B63" s="22">
        <v>45627</v>
      </c>
      <c r="C63" s="27">
        <v>1.01E-2</v>
      </c>
      <c r="D63" s="27">
        <v>-1.4999999999999999E-2</v>
      </c>
      <c r="E63" s="27">
        <v>-2.0199999999999999E-2</v>
      </c>
      <c r="G63" s="26">
        <f t="shared" si="12"/>
        <v>428.7761610107828</v>
      </c>
      <c r="H63" s="26">
        <f t="shared" si="13"/>
        <v>239.33299442033942</v>
      </c>
      <c r="I63" s="26">
        <f t="shared" si="14"/>
        <v>194.28906575775449</v>
      </c>
      <c r="K63" s="25">
        <f t="shared" si="6"/>
        <v>469.36463592046368</v>
      </c>
      <c r="L63" s="25">
        <f t="shared" si="7"/>
        <v>259.57451644458462</v>
      </c>
      <c r="M63" s="25">
        <f t="shared" si="8"/>
        <v>212.104118011721</v>
      </c>
      <c r="O63" s="27">
        <f t="shared" si="9"/>
        <v>-8.6475357970000166E-2</v>
      </c>
      <c r="P63" s="27">
        <f t="shared" si="10"/>
        <v>-7.7979619499999986E-2</v>
      </c>
      <c r="Q63" s="27">
        <f t="shared" si="11"/>
        <v>-8.3992014964000106E-2</v>
      </c>
    </row>
    <row r="65" spans="2:19" x14ac:dyDescent="0.25">
      <c r="B65" s="15"/>
      <c r="E65" s="17"/>
      <c r="I65" s="17"/>
      <c r="J65" s="17"/>
      <c r="O65" s="18">
        <f>MIN(O4:O63)</f>
        <v>-0.17185767848481082</v>
      </c>
      <c r="P65" s="18">
        <f>MIN(P4:P63)</f>
        <v>-0.28738213442623828</v>
      </c>
      <c r="Q65" s="18">
        <f>MIN(Q4:Q63)</f>
        <v>-0.28125078372526557</v>
      </c>
      <c r="R65" s="18"/>
      <c r="S65" s="18"/>
    </row>
    <row r="66" spans="2:19" ht="30" x14ac:dyDescent="0.25">
      <c r="C66" s="12" t="s">
        <v>2</v>
      </c>
      <c r="D66" s="12" t="s">
        <v>1</v>
      </c>
      <c r="E66" s="12" t="s">
        <v>57</v>
      </c>
      <c r="G66" s="9"/>
      <c r="H66" s="19" t="s">
        <v>2</v>
      </c>
      <c r="I66" s="12" t="s">
        <v>1</v>
      </c>
    </row>
    <row r="67" spans="2:19" x14ac:dyDescent="0.25">
      <c r="B67" s="2" t="s">
        <v>8</v>
      </c>
      <c r="C67" s="20" cm="1">
        <f t="array" aca="1" ref="C67" ca="1">PRODUCT(1+OFFSET(C63,,,-3,))-1</f>
        <v>-8.6475357970000055E-2</v>
      </c>
      <c r="D67" s="20" cm="1">
        <f t="array" aca="1" ref="D67" ca="1">PRODUCT(1+OFFSET(D63,,,-3,))-1</f>
        <v>-7.7979619499999986E-2</v>
      </c>
      <c r="E67" s="20">
        <f ca="1">C67-D67</f>
        <v>-8.4957384700000693E-3</v>
      </c>
      <c r="G67" s="9" t="s">
        <v>51</v>
      </c>
      <c r="H67" s="20">
        <f>_xlfn.STDEV.S(C4:C63)*SQRT(12)</f>
        <v>0.17619158568045123</v>
      </c>
      <c r="I67" s="20">
        <f>_xlfn.STDEV.S(D4:D63)*SQRT(12)</f>
        <v>0.19149662778801776</v>
      </c>
    </row>
    <row r="68" spans="2:19" x14ac:dyDescent="0.25">
      <c r="B68" s="2" t="s">
        <v>7</v>
      </c>
      <c r="C68" s="20" cm="1">
        <f t="array" aca="1" ref="C68" ca="1">PRODUCT(1+OFFSET(C63,,,-6,))-1</f>
        <v>4.3005159126996428E-3</v>
      </c>
      <c r="D68" s="20" cm="1">
        <f t="array" aca="1" ref="D68" ca="1">PRODUCT(1+OFFSET(D63,,,-6,))-1</f>
        <v>-7.4784850910235567E-3</v>
      </c>
      <c r="E68" s="20">
        <f t="shared" ref="E68:E71" ca="1" si="15">C68-D68</f>
        <v>1.17790010037232E-2</v>
      </c>
      <c r="G68" s="9" t="s">
        <v>52</v>
      </c>
      <c r="H68" s="29">
        <f>O65</f>
        <v>-0.17185767848481082</v>
      </c>
      <c r="I68" s="29">
        <f>P65</f>
        <v>-0.28738213442623828</v>
      </c>
    </row>
    <row r="69" spans="2:19" x14ac:dyDescent="0.25">
      <c r="B69" s="2" t="s">
        <v>6</v>
      </c>
      <c r="C69" s="20" cm="1">
        <f t="array" aca="1" ref="C69" ca="1">PRODUCT(1+OFFSET(C63,,,-12,))-1</f>
        <v>0.24435807795778208</v>
      </c>
      <c r="D69" s="20" cm="1">
        <f t="array" aca="1" ref="D69" ca="1">PRODUCT(1+OFFSET(D63,,,-12,))-1</f>
        <v>0.15806614239134875</v>
      </c>
      <c r="E69" s="20">
        <f t="shared" ca="1" si="15"/>
        <v>8.6291935566433331E-2</v>
      </c>
      <c r="M69" s="18"/>
    </row>
    <row r="70" spans="2:19" x14ac:dyDescent="0.25">
      <c r="B70" s="2" t="s">
        <v>5</v>
      </c>
      <c r="C70" s="20" cm="1">
        <f t="array" aca="1" ref="C70" ca="1">PRODUCT(1+OFFSET(C63,,,-36,))^(12/36)-1</f>
        <v>0.23741827636340362</v>
      </c>
      <c r="D70" s="20" cm="1">
        <f t="array" aca="1" ref="D70" ca="1">PRODUCT(1+OFFSET(D63,,,-36,))^(12/36)-1</f>
        <v>0.1536759846738891</v>
      </c>
      <c r="E70" s="20">
        <f t="shared" ca="1" si="15"/>
        <v>8.3742291689514525E-2</v>
      </c>
      <c r="Q70"/>
      <c r="R70"/>
    </row>
    <row r="71" spans="2:19" x14ac:dyDescent="0.25">
      <c r="B71" s="2" t="s">
        <v>4</v>
      </c>
      <c r="C71" s="20" cm="1">
        <f t="array" ref="C71">PRODUCT(1+C4:C63)^(12/60)-1</f>
        <v>0.3379692314475975</v>
      </c>
      <c r="D71" s="20" cm="1">
        <f t="array" ref="D71">PRODUCT(1+D4:D63)^(12/60)-1</f>
        <v>0.19069495881192666</v>
      </c>
      <c r="E71" s="20">
        <f t="shared" si="15"/>
        <v>0.14727427263567083</v>
      </c>
      <c r="M71" s="18"/>
      <c r="P71" s="14"/>
      <c r="Q71" s="16"/>
      <c r="R71" s="16"/>
      <c r="S71" s="18"/>
    </row>
    <row r="72" spans="2:19" x14ac:dyDescent="0.25">
      <c r="P72" s="14"/>
      <c r="Q72" s="16"/>
      <c r="R72" s="16"/>
      <c r="S72" s="18"/>
    </row>
    <row r="73" spans="2:19" x14ac:dyDescent="0.25">
      <c r="P73" s="14"/>
      <c r="Q73" s="16"/>
      <c r="R73" s="16"/>
      <c r="S73" s="18"/>
    </row>
    <row r="74" spans="2:19" ht="30" x14ac:dyDescent="0.25">
      <c r="B74" s="19" t="s">
        <v>49</v>
      </c>
      <c r="C74" s="19" t="s">
        <v>2</v>
      </c>
      <c r="D74" s="12" t="s">
        <v>1</v>
      </c>
      <c r="E74" s="12" t="s">
        <v>57</v>
      </c>
      <c r="P74" s="14"/>
      <c r="Q74" s="16"/>
      <c r="R74" s="16"/>
      <c r="S74" s="18"/>
    </row>
    <row r="75" spans="2:19" x14ac:dyDescent="0.25">
      <c r="B75" s="9">
        <v>2020</v>
      </c>
      <c r="C75" s="20" cm="1">
        <f t="array" ref="C75">PRODUCT(1+C4:C15)-1</f>
        <v>0.45200430511517076</v>
      </c>
      <c r="D75" s="20" cm="1">
        <f t="array" ref="D75">PRODUCT(1+D4:D15)-1</f>
        <v>0.18410481907502896</v>
      </c>
      <c r="E75" s="20">
        <f>C75-D75</f>
        <v>0.2678994860401418</v>
      </c>
      <c r="P75" s="14"/>
      <c r="Q75" s="16"/>
      <c r="R75" s="16"/>
      <c r="S75" s="18"/>
    </row>
    <row r="76" spans="2:19" x14ac:dyDescent="0.25">
      <c r="B76" s="9">
        <f t="shared" ref="B76:B79" si="16">B75+1</f>
        <v>2021</v>
      </c>
      <c r="C76" s="20" cm="1">
        <f t="array" ref="C76">PRODUCT(1+C16:C27)-1</f>
        <v>0.5585227605834282</v>
      </c>
      <c r="D76" s="20" cm="1">
        <f t="array" ref="D76">PRODUCT(1+D16:D27)-1</f>
        <v>0.3163181482926698</v>
      </c>
      <c r="E76" s="20">
        <f t="shared" ref="E76:E80" si="17">C76-D76</f>
        <v>0.2422046122907584</v>
      </c>
      <c r="P76" s="14"/>
      <c r="Q76" s="16"/>
      <c r="R76" s="16"/>
      <c r="S76" s="18"/>
    </row>
    <row r="77" spans="2:19" x14ac:dyDescent="0.25">
      <c r="B77" s="9">
        <f t="shared" si="16"/>
        <v>2022</v>
      </c>
      <c r="C77" s="20" cm="1">
        <f t="array" ref="C77">PRODUCT(1+C28:C39)-1</f>
        <v>-3.5579259813553921E-2</v>
      </c>
      <c r="D77" s="20" cm="1">
        <f t="array" ref="D77">PRODUCT(1+D28:D39)-1</f>
        <v>4.7651653479407141E-2</v>
      </c>
      <c r="E77" s="20">
        <f t="shared" si="17"/>
        <v>-8.3230913292961062E-2</v>
      </c>
      <c r="P77" s="14"/>
      <c r="Q77" s="16"/>
      <c r="R77" s="16"/>
      <c r="S77" s="18"/>
    </row>
    <row r="78" spans="2:19" x14ac:dyDescent="0.25">
      <c r="B78" s="9">
        <f t="shared" si="16"/>
        <v>2023</v>
      </c>
      <c r="C78" s="20" cm="1">
        <f t="array" ref="C78">PRODUCT(1+C40:C51)-1</f>
        <v>0.57883834529427114</v>
      </c>
      <c r="D78" s="20" cm="1">
        <f t="array" ref="D78">PRODUCT(1+D40:D51)-1</f>
        <v>0.265614056067494</v>
      </c>
      <c r="E78" s="20">
        <f t="shared" si="17"/>
        <v>0.31322428922677714</v>
      </c>
      <c r="P78" s="14"/>
      <c r="Q78" s="16"/>
      <c r="R78" s="16"/>
      <c r="S78" s="18"/>
    </row>
    <row r="79" spans="2:19" x14ac:dyDescent="0.25">
      <c r="B79" s="9">
        <f t="shared" si="16"/>
        <v>2024</v>
      </c>
      <c r="C79" s="20" cm="1">
        <f t="array" ref="C79">PRODUCT(1+C52:C63)-1</f>
        <v>0.24435807795778208</v>
      </c>
      <c r="D79" s="20" cm="1">
        <f t="array" ref="D79">PRODUCT(1+D52:D63)-1</f>
        <v>0.15806614239134875</v>
      </c>
      <c r="E79" s="20">
        <f t="shared" si="17"/>
        <v>8.6291935566433331E-2</v>
      </c>
      <c r="P79" s="14"/>
      <c r="Q79" s="16"/>
      <c r="R79" s="16"/>
      <c r="S79" s="18"/>
    </row>
    <row r="80" spans="2:19" x14ac:dyDescent="0.25">
      <c r="B80" s="8" t="s">
        <v>50</v>
      </c>
      <c r="C80" s="28" cm="1">
        <f t="array" ref="C80">PRODUCT(1+C75:C79)^(1/5)-1</f>
        <v>0.3379692314475975</v>
      </c>
      <c r="D80" s="28" cm="1">
        <f t="array" ref="D80">PRODUCT(1+D75:D79)^(1/5)-1</f>
        <v>0.19069495881192666</v>
      </c>
      <c r="E80" s="28">
        <f t="shared" si="17"/>
        <v>0.14727427263567083</v>
      </c>
      <c r="P80" s="14"/>
      <c r="Q80" s="16"/>
      <c r="R80" s="16"/>
      <c r="S80" s="18"/>
    </row>
    <row r="81" spans="16:19" x14ac:dyDescent="0.25">
      <c r="P81" s="14"/>
      <c r="Q81" s="16"/>
      <c r="R81" s="16"/>
      <c r="S81" s="18"/>
    </row>
    <row r="82" spans="16:19" x14ac:dyDescent="0.25">
      <c r="P82" s="14"/>
      <c r="Q82" s="16"/>
      <c r="R82" s="16"/>
      <c r="S82" s="18"/>
    </row>
    <row r="83" spans="16:19" x14ac:dyDescent="0.25">
      <c r="Q83" s="16"/>
      <c r="R83" s="16"/>
      <c r="S83" s="18"/>
    </row>
    <row r="86" spans="16:19" x14ac:dyDescent="0.25">
      <c r="S86" s="16" t="e">
        <f>AVERAGEIF(S71:S82,"&gt;0")</f>
        <v>#DIV/0!</v>
      </c>
    </row>
    <row r="87" spans="16:19" x14ac:dyDescent="0.25">
      <c r="S87" s="16" t="e">
        <f>AVERAGEIF(S71:S82,"&lt;0")</f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factor allocation</vt:lpstr>
      <vt:lpstr>sector_all</vt:lpstr>
      <vt:lpstr>la_data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 Kejriwal</dc:creator>
  <cp:lastModifiedBy>Ankit Kejriwal</cp:lastModifiedBy>
  <dcterms:created xsi:type="dcterms:W3CDTF">2025-01-16T09:09:04Z</dcterms:created>
  <dcterms:modified xsi:type="dcterms:W3CDTF">2025-01-21T12:58:55Z</dcterms:modified>
</cp:coreProperties>
</file>